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workbookProtection workbookAlgorithmName="SHA-512" workbookHashValue="OFZYURFMlTqixx9klJd3Wl7KkcDQ36BRvjIRMnyVBgeWyJneOTcB85dK2Bvcn422Ai9knRwM7Bn21KySMZSeNw==" workbookSaltValue="ibuBF16iMTsM80NMk29OnQ==" workbookSpinCount="100000" lockStructure="1"/>
  <bookViews>
    <workbookView xWindow="0" yWindow="0" windowWidth="23256" windowHeight="11832" tabRatio="925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B60" i="36" l="1"/>
  <c r="B22" i="39"/>
  <c r="B67" i="36"/>
  <c r="B9" i="38"/>
  <c r="C8" i="38"/>
  <c r="J10" i="40" l="1"/>
  <c r="S557" i="33"/>
  <c r="I32" i="42"/>
  <c r="B32" i="42" s="1"/>
  <c r="B21" i="39"/>
  <c r="E32" i="42" l="1"/>
  <c r="D32" i="42"/>
  <c r="C32" i="42"/>
  <c r="H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F32" i="42" l="1"/>
  <c r="G32" i="42"/>
  <c r="B10" i="37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E28" i="42" s="1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D28" i="42" s="1"/>
  <c r="K28" i="42" s="1"/>
  <c r="U25" i="28"/>
  <c r="U20" i="28"/>
  <c r="I30" i="42"/>
  <c r="Q557" i="33"/>
  <c r="Q559" i="33"/>
  <c r="Q558" i="33"/>
  <c r="Q552" i="33"/>
  <c r="Q553" i="33"/>
  <c r="Q554" i="33"/>
  <c r="Q555" i="33"/>
  <c r="Q556" i="33"/>
  <c r="C71" i="40"/>
  <c r="I33" i="42" s="1"/>
  <c r="I31" i="42"/>
  <c r="B31" i="42" s="1"/>
  <c r="B68" i="36"/>
  <c r="I29" i="42" s="1"/>
  <c r="C17" i="27"/>
  <c r="C19" i="27" s="1"/>
  <c r="H28" i="42" l="1"/>
  <c r="F28" i="42" s="1"/>
  <c r="G28" i="42"/>
  <c r="C31" i="42"/>
  <c r="F31" i="42"/>
  <c r="G31" i="42"/>
  <c r="E31" i="42"/>
  <c r="H31" i="42"/>
  <c r="H30" i="42"/>
  <c r="F30" i="42"/>
  <c r="G30" i="42"/>
  <c r="B29" i="42"/>
  <c r="C29" i="42"/>
  <c r="A36" i="42"/>
  <c r="D31" i="42"/>
  <c r="K31" i="42" s="1"/>
  <c r="AC7" i="28"/>
  <c r="E33" i="42"/>
  <c r="J33" i="42" s="1"/>
  <c r="C33" i="42"/>
  <c r="D33" i="42"/>
  <c r="C30" i="42"/>
  <c r="I27" i="42"/>
  <c r="A29" i="33"/>
  <c r="J28" i="42"/>
  <c r="R20" i="28" l="1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E29" i="42" s="1"/>
  <c r="R22" i="28"/>
  <c r="R14" i="28"/>
  <c r="X26" i="28"/>
  <c r="X18" i="28"/>
  <c r="R11" i="28"/>
  <c r="X23" i="28"/>
  <c r="X15" i="28"/>
  <c r="X6" i="28"/>
  <c r="D29" i="42" s="1"/>
  <c r="K29" i="42" s="1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J29" i="42" l="1"/>
  <c r="H29" i="42"/>
  <c r="F29" i="42" s="1"/>
  <c r="J32" i="42"/>
  <c r="Z15" i="28"/>
  <c r="T13" i="28"/>
  <c r="T12" i="28"/>
  <c r="T7" i="28"/>
  <c r="T6" i="28"/>
  <c r="E27" i="42" s="1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T23" i="28"/>
  <c r="T20" i="28"/>
  <c r="Z17" i="28"/>
  <c r="C559" i="33"/>
  <c r="D27" i="42" l="1"/>
  <c r="K27" i="42" s="1"/>
  <c r="G29" i="42"/>
  <c r="H27" i="42"/>
  <c r="G27" i="42"/>
  <c r="F27" i="42"/>
  <c r="J9" i="40"/>
  <c r="J11" i="40"/>
  <c r="J12" i="40"/>
  <c r="J13" i="40"/>
  <c r="J14" i="40"/>
  <c r="J8" i="40"/>
  <c r="B33" i="42" s="1"/>
  <c r="B9" i="34"/>
  <c r="H33" i="42" l="1"/>
  <c r="G33" i="42" s="1"/>
  <c r="N26" i="28"/>
  <c r="N25" i="28"/>
  <c r="N24" i="28"/>
  <c r="N20" i="28"/>
  <c r="N14" i="28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B14" i="28"/>
  <c r="AB23" i="28"/>
  <c r="V6" i="28"/>
  <c r="AB15" i="28"/>
  <c r="AB7" i="28"/>
  <c r="AB6" i="28"/>
  <c r="N6" i="28"/>
  <c r="N7" i="28"/>
  <c r="B26" i="42" s="1"/>
  <c r="N8" i="28"/>
  <c r="N9" i="28"/>
  <c r="N10" i="28"/>
  <c r="N11" i="28"/>
  <c r="N12" i="28"/>
  <c r="N13" i="28"/>
  <c r="AF13" i="28" s="1"/>
  <c r="N15" i="28"/>
  <c r="N16" i="28"/>
  <c r="AF16" i="28" s="1"/>
  <c r="N17" i="28"/>
  <c r="N18" i="28"/>
  <c r="N19" i="28"/>
  <c r="N21" i="28"/>
  <c r="N22" i="28"/>
  <c r="N23" i="28"/>
  <c r="S22" i="28" l="1"/>
  <c r="Y25" i="28"/>
  <c r="Y24" i="28"/>
  <c r="S11" i="28"/>
  <c r="S12" i="28"/>
  <c r="Y9" i="28"/>
  <c r="S7" i="28"/>
  <c r="Y23" i="28"/>
  <c r="Y18" i="28"/>
  <c r="S9" i="28"/>
  <c r="S21" i="28"/>
  <c r="Y7" i="28"/>
  <c r="S13" i="28"/>
  <c r="Y26" i="28"/>
  <c r="S19" i="28"/>
  <c r="Y8" i="28"/>
  <c r="S14" i="28"/>
  <c r="Y12" i="28"/>
  <c r="Y21" i="28"/>
  <c r="S26" i="28"/>
  <c r="S15" i="28"/>
  <c r="S18" i="28"/>
  <c r="Y22" i="28"/>
  <c r="Y14" i="28"/>
  <c r="S23" i="28"/>
  <c r="S8" i="28"/>
  <c r="S25" i="28"/>
  <c r="Y20" i="28"/>
  <c r="S24" i="28"/>
  <c r="Y11" i="28"/>
  <c r="S10" i="28"/>
  <c r="S20" i="28"/>
  <c r="Y6" i="28"/>
  <c r="D26" i="42" s="1"/>
  <c r="K26" i="42" s="1"/>
  <c r="Y15" i="28"/>
  <c r="Y19" i="28"/>
  <c r="S17" i="28"/>
  <c r="Y17" i="28"/>
  <c r="Y10" i="28"/>
  <c r="S6" i="28"/>
  <c r="E26" i="42" s="1"/>
  <c r="Y13" i="28"/>
  <c r="A44" i="42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H26" i="42" l="1"/>
  <c r="F26" i="42" s="1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G26" i="42" l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B464" i="22" l="1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<sst xmlns="http://schemas.openxmlformats.org/spreadsheetml/2006/main" count="10230" uniqueCount="1032">
  <si>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</si>
  <si>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</si>
  <si>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</si>
  <si>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</si>
  <si>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</si>
  <si>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</si>
  <si>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</si>
  <si>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</si>
  <si>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</si>
  <si>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</si>
  <si>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</si>
  <si>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</si>
  <si>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</si>
  <si>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</si>
  <si>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</si>
  <si>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</si>
  <si>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</si>
  <si>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</si>
  <si>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</si>
  <si>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</si>
  <si>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</si>
  <si>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</si>
  <si>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</si>
  <si>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</si>
  <si>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</si>
  <si>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</si>
  <si>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</si>
  <si>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</si>
  <si>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</si>
  <si>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</si>
  <si>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</si>
  <si>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</si>
  <si>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</si>
  <si>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</si>
  <si>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</si>
  <si>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</si>
  <si>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</si>
  <si>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</si>
  <si>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</si>
  <si>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</si>
  <si>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</si>
  <si>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</si>
  <si>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</si>
  <si>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</si>
  <si>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</si>
  <si>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</si>
  <si>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</si>
  <si>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</si>
  <si>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</si>
  <si>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</si>
  <si>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</si>
  <si>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</si>
  <si>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</si>
  <si>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</si>
  <si>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</si>
  <si>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</si>
  <si>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</si>
  <si>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</si>
  <si>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</si>
  <si>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</si>
  <si>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</si>
  <si>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</si>
  <si>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</si>
  <si>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</si>
  <si>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</si>
  <si>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</si>
  <si>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</si>
  <si>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</si>
  <si>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</si>
  <si>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</si>
  <si>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</si>
  <si>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</si>
  <si>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</si>
  <si>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</si>
  <si>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</si>
  <si>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</si>
  <si>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</si>
  <si>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</si>
  <si>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</si>
  <si>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</si>
  <si>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</si>
  <si>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</si>
  <si>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</si>
  <si>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</si>
  <si>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</si>
  <si>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</si>
  <si>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</si>
  <si>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</si>
  <si>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</si>
  <si>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</si>
  <si>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</si>
  <si>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</si>
  <si>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</si>
  <si>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</si>
  <si>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</si>
  <si>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</si>
  <si>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</si>
  <si>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</si>
  <si>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</si>
  <si>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</si>
  <si>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</si>
  <si>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</si>
  <si>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</si>
  <si>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</si>
  <si>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</si>
  <si>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</si>
  <si>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</si>
  <si>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</si>
  <si>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</si>
  <si>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</si>
  <si>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</si>
  <si>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</si>
  <si>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</si>
  <si>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</si>
  <si>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</si>
  <si>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</si>
  <si>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</si>
  <si>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</si>
  <si>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</si>
  <si>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</si>
  <si>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</si>
  <si>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</si>
  <si>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</si>
  <si>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</si>
  <si>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</si>
  <si>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</si>
  <si>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</si>
  <si>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</si>
  <si>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</si>
  <si>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</si>
  <si>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</si>
  <si>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</si>
  <si>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</si>
  <si>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</si>
  <si>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</si>
  <si>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</si>
  <si>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</si>
  <si>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</si>
  <si>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</si>
  <si>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</si>
  <si>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</si>
  <si>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</si>
  <si>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</si>
  <si>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</si>
  <si>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</si>
  <si>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</si>
  <si>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</si>
  <si>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</si>
  <si>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</si>
  <si>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</si>
  <si>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</si>
  <si>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</si>
  <si>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</si>
  <si>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</si>
  <si>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</si>
  <si>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</si>
  <si>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</si>
  <si>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</si>
  <si>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</si>
  <si>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</si>
  <si>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</si>
  <si>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</si>
  <si>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</si>
  <si>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</si>
  <si>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</si>
  <si>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</si>
  <si>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</si>
  <si>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</si>
  <si>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</si>
  <si>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</si>
  <si>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</si>
  <si>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</si>
  <si>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</si>
  <si>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</si>
  <si>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</si>
  <si>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</si>
  <si>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12+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</si>
  <si>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</si>
  <si>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</si>
  <si>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</si>
  <si>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</si>
  <si>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</si>
  <si>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</si>
  <si>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</si>
  <si>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</si>
  <si>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</si>
  <si>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</si>
  <si>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</si>
  <si>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</si>
  <si>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</si>
  <si>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</si>
  <si>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</si>
  <si>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</si>
  <si>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</si>
  <si>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</si>
  <si>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</si>
  <si>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</si>
  <si>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</si>
  <si>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</si>
  <si>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</si>
  <si>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</si>
  <si>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</si>
  <si>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</si>
  <si>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</si>
  <si>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</si>
  <si>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</si>
  <si>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</si>
  <si>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</si>
  <si>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</si>
  <si>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</si>
  <si>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</si>
  <si>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</si>
  <si>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</si>
  <si>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</si>
  <si>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</si>
  <si>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</si>
  <si>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</si>
  <si>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</si>
  <si>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</si>
  <si>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</si>
  <si>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</si>
  <si>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</si>
  <si>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</si>
  <si>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</si>
  <si>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</si>
  <si>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</si>
  <si>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</si>
  <si>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</si>
  <si>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</si>
  <si>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</si>
  <si>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</si>
  <si>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</si>
  <si>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</si>
  <si>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</si>
  <si>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</si>
  <si>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</si>
  <si>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</si>
  <si>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</si>
  <si>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</si>
  <si>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</si>
  <si>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</si>
  <si>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</si>
  <si>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</si>
  <si>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</si>
  <si>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</si>
  <si>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</si>
  <si>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</si>
  <si>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</si>
  <si>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</si>
  <si>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</si>
  <si>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</si>
  <si>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</si>
  <si>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</si>
  <si>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</si>
  <si>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</si>
  <si>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</si>
  <si>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</si>
  <si>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</si>
  <si>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</si>
  <si>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</si>
  <si>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</si>
  <si>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</si>
  <si>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</si>
  <si>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</si>
  <si>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</si>
  <si>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</si>
  <si>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</si>
  <si>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</si>
  <si>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</si>
  <si>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</si>
  <si>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</si>
  <si>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</si>
  <si>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</si>
  <si>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</si>
  <si>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</si>
  <si>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</si>
  <si>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</si>
  <si>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</si>
  <si>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</si>
  <si>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</si>
  <si>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</si>
  <si>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</si>
  <si>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</si>
  <si>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</si>
  <si>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</si>
  <si>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</si>
  <si>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</si>
  <si>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</si>
  <si>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</si>
  <si>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</si>
  <si>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</si>
  <si>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</si>
  <si>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</si>
  <si>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</si>
  <si>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</si>
  <si>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</si>
  <si>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</si>
  <si>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</si>
  <si>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</si>
  <si>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</si>
  <si>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</si>
  <si>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</si>
  <si>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</si>
  <si>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</si>
  <si>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</si>
  <si>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</si>
  <si>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</si>
  <si>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</si>
  <si>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</si>
  <si>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</si>
  <si>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</si>
  <si>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</si>
  <si>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</si>
  <si>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</si>
  <si>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</si>
  <si>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</si>
  <si>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</si>
  <si>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</si>
  <si>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</si>
  <si>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</si>
  <si>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</si>
  <si>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</si>
  <si>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</si>
  <si>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</si>
  <si>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</si>
  <si>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</si>
  <si>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</si>
  <si>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</si>
  <si>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</si>
  <si>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</si>
  <si>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</si>
  <si>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</si>
  <si>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</si>
  <si>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</si>
  <si>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</si>
  <si>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</si>
  <si>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</si>
  <si>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</si>
  <si>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</si>
  <si>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</si>
  <si>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</si>
  <si>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</si>
  <si>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</si>
  <si>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</si>
  <si>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</si>
  <si>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</si>
  <si>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</si>
  <si>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</si>
  <si>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</si>
  <si>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</si>
  <si>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</si>
  <si>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</si>
  <si>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</si>
  <si>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</si>
  <si>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</si>
  <si>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</si>
  <si>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</si>
  <si>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</si>
  <si>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</si>
  <si>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</si>
  <si>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</si>
  <si>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</si>
  <si>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</si>
  <si>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</si>
  <si>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</si>
  <si>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</si>
  <si>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</si>
  <si>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</si>
  <si>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</si>
  <si>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</si>
  <si>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</si>
  <si>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</si>
  <si>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</si>
  <si>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</si>
  <si>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</si>
  <si>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</si>
  <si>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</si>
  <si>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</si>
  <si>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</si>
  <si>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</si>
  <si>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</si>
  <si>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</si>
  <si>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</si>
  <si>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</si>
  <si>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</si>
  <si>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</si>
  <si>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</si>
  <si>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</si>
  <si>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</si>
  <si>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</si>
  <si>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</si>
  <si>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</si>
  <si>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</si>
  <si>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</si>
  <si>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</si>
  <si>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</si>
  <si>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</si>
  <si>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</si>
  <si>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</si>
  <si>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</si>
  <si>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</si>
  <si>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</si>
  <si>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</si>
  <si>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</si>
  <si>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</si>
  <si>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</si>
  <si>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</si>
  <si>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</si>
  <si>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</si>
  <si>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</si>
  <si>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</si>
  <si>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</si>
  <si>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</si>
  <si>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</si>
  <si>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</si>
  <si>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</si>
  <si>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</si>
  <si>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</si>
  <si>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</si>
  <si>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</si>
  <si>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</si>
  <si>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</si>
  <si>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</si>
  <si>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</si>
  <si>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</si>
  <si>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</si>
  <si>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</si>
  <si>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</si>
  <si>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</si>
  <si>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</si>
  <si>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</si>
  <si>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</si>
  <si>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</si>
  <si>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</si>
  <si>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</si>
  <si>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</si>
  <si>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</si>
  <si>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</si>
  <si>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</si>
  <si>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</si>
  <si>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</si>
  <si>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</si>
  <si>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</si>
  <si>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</si>
  <si>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</si>
  <si>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</si>
  <si>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</si>
  <si>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</si>
  <si>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</si>
  <si>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</si>
  <si>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</si>
  <si>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</si>
  <si>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</si>
  <si>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</si>
  <si>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</si>
  <si>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</si>
  <si>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</si>
  <si>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</si>
  <si>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</si>
  <si>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</si>
  <si>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</si>
  <si>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</si>
  <si>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</si>
  <si>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</si>
  <si>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</si>
  <si>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</si>
  <si>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</si>
  <si>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</si>
  <si>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</si>
  <si>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</si>
  <si>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</si>
  <si>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</si>
  <si>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</si>
  <si>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</si>
  <si>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</si>
  <si>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</si>
  <si>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</si>
  <si>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</si>
  <si>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</si>
  <si>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</si>
  <si>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</si>
  <si>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</si>
  <si>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</si>
  <si>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</si>
  <si>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</si>
  <si>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</si>
  <si>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</si>
  <si>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</si>
  <si>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</si>
  <si>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</si>
  <si>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</si>
  <si>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</si>
  <si>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</si>
  <si>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</si>
  <si>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</si>
  <si>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</si>
  <si>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</si>
  <si>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</si>
  <si>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</si>
  <si>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</si>
  <si>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</si>
  <si>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</si>
  <si>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</si>
  <si>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</si>
  <si>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</si>
  <si>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</si>
  <si>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</si>
  <si>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</si>
  <si>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</si>
  <si>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</si>
  <si>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</si>
  <si>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</si>
  <si>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</si>
  <si>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</si>
  <si>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</si>
  <si>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</si>
  <si>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</si>
  <si>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</si>
  <si>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</si>
  <si>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</si>
  <si>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</si>
  <si>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</si>
  <si>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</si>
  <si>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</si>
  <si>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</si>
  <si>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</si>
  <si>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</si>
  <si>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</si>
  <si>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</si>
  <si>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</si>
  <si>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</si>
  <si>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</si>
  <si>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</si>
  <si>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</si>
  <si>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</si>
  <si>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</si>
  <si>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</si>
  <si>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</si>
  <si>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</si>
  <si>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</si>
  <si>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</si>
  <si>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</si>
  <si>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</si>
  <si>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</si>
  <si>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</si>
  <si>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</si>
  <si>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</si>
  <si>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</si>
  <si>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</si>
  <si>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</si>
  <si>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</si>
  <si>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</si>
  <si>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</si>
  <si>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</si>
  <si>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</si>
  <si>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</si>
  <si>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</si>
  <si>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</si>
  <si>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</si>
  <si>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</si>
  <si>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</si>
  <si>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</si>
  <si>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</si>
  <si>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</si>
  <si>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</si>
  <si>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</si>
  <si>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</si>
  <si>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</si>
  <si>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</si>
  <si>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</si>
  <si>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</si>
  <si>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</si>
  <si>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</si>
  <si>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</si>
  <si>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</si>
  <si>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</si>
  <si>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</si>
  <si>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</si>
  <si>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</si>
  <si>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</si>
  <si>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</si>
  <si>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</si>
  <si>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</si>
  <si>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</si>
  <si>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</si>
  <si>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</si>
  <si>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</si>
  <si>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</si>
  <si>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</si>
  <si>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</si>
  <si>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</si>
  <si>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</si>
  <si>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</si>
  <si>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</si>
  <si>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</si>
  <si>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</si>
  <si>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</si>
  <si>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</si>
  <si>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</si>
  <si>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</si>
  <si>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</si>
  <si>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</si>
  <si>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</si>
  <si>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</si>
  <si>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</si>
  <si>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</si>
  <si>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</si>
  <si>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</si>
  <si>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</si>
  <si>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</si>
  <si>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</si>
  <si>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</si>
  <si>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</si>
  <si>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</si>
  <si>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</si>
  <si>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</si>
  <si>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</si>
  <si>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</si>
  <si>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</si>
  <si>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</si>
  <si>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</si>
  <si>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</si>
  <si>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</si>
  <si>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</si>
  <si>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</si>
  <si>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</si>
  <si>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</si>
  <si>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</si>
  <si>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</si>
  <si>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</si>
  <si>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</si>
  <si>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</si>
  <si>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</si>
  <si>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</si>
  <si>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</si>
  <si>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</si>
  <si>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</si>
  <si>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</si>
  <si>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</si>
  <si>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</si>
  <si>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</si>
  <si>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</si>
  <si>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</si>
  <si>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</si>
  <si>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</si>
  <si>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</si>
  <si>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</si>
  <si>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</si>
  <si>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</si>
  <si>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</si>
  <si>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</si>
  <si>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</si>
  <si>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</si>
  <si>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</si>
  <si>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</si>
  <si>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</si>
  <si>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</si>
  <si>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</si>
  <si>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</si>
  <si>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</si>
  <si>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</si>
  <si>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</si>
  <si>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</si>
  <si>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</si>
  <si>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</si>
  <si>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</si>
  <si>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</si>
  <si>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</si>
  <si>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</si>
  <si>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</si>
  <si>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</si>
  <si>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</si>
  <si>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</si>
  <si>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</si>
  <si>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</si>
  <si>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</si>
  <si>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</si>
  <si>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</si>
  <si>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</si>
  <si>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</si>
  <si>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</si>
  <si>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</si>
  <si>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</si>
  <si>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</si>
  <si>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</si>
  <si>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</si>
  <si>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</si>
  <si>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</si>
  <si>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</si>
  <si>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</si>
  <si>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</si>
  <si>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</si>
  <si>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</si>
  <si>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</si>
  <si>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</si>
  <si>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</si>
  <si>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</si>
  <si>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</si>
  <si>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</si>
  <si>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</si>
  <si>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</si>
  <si>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</si>
  <si>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</si>
  <si>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</si>
  <si>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</si>
  <si>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</si>
  <si>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</si>
  <si>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</si>
  <si>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</si>
  <si>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</si>
  <si>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</si>
  <si>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</si>
  <si>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</si>
  <si>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</si>
  <si>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</si>
  <si>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</si>
  <si>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</si>
  <si>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</si>
  <si>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</si>
  <si>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</si>
  <si>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</si>
  <si>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</si>
  <si>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</si>
  <si>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</si>
  <si>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</si>
  <si>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</si>
  <si>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</si>
  <si>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</si>
  <si>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</si>
  <si>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</si>
  <si>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</si>
  <si>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</si>
  <si>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</si>
  <si>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</si>
  <si>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</si>
  <si>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</si>
  <si>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</si>
  <si>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</si>
  <si>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</si>
  <si>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</si>
  <si>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</si>
  <si>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</si>
  <si>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</si>
  <si>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</si>
  <si>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</si>
  <si>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</si>
  <si>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</si>
  <si>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</si>
  <si>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</si>
  <si>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</si>
  <si>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</si>
  <si>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</si>
  <si>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</si>
  <si>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</si>
  <si>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</si>
  <si>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</si>
  <si>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</si>
  <si>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</si>
  <si>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</si>
  <si>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</si>
  <si>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</si>
  <si>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</si>
  <si>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</si>
  <si>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</si>
  <si>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</si>
  <si>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</si>
  <si>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</si>
  <si>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</si>
  <si>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</si>
  <si>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</si>
  <si>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</si>
  <si>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</si>
  <si>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</si>
  <si>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</si>
  <si>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</si>
  <si>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</si>
  <si>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</si>
  <si>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</si>
  <si>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</si>
  <si>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</si>
  <si>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</si>
  <si>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</si>
  <si>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</si>
  <si>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</si>
  <si>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</si>
  <si>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</si>
  <si>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</si>
  <si>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</si>
  <si>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</si>
  <si>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</si>
  <si>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</si>
  <si>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</si>
  <si>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</si>
  <si>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</si>
  <si>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</si>
  <si>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</si>
  <si>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</si>
  <si>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</si>
  <si>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</si>
  <si>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</si>
  <si>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</si>
  <si>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</si>
  <si>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</si>
  <si>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</si>
  <si>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</si>
  <si>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</si>
  <si>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</si>
  <si>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</si>
  <si>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</si>
  <si>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</si>
  <si>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</si>
  <si>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</si>
  <si>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</si>
  <si>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</si>
  <si>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</si>
  <si>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</si>
  <si>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</si>
  <si>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</si>
  <si>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</si>
  <si>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</si>
  <si>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</si>
  <si>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</si>
  <si>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</si>
  <si>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</si>
  <si>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</si>
  <si>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</si>
  <si>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</si>
  <si>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</si>
  <si>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</si>
  <si>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</si>
  <si>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</si>
  <si>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</si>
  <si>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</si>
  <si>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</si>
  <si>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</si>
  <si>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</si>
  <si>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</si>
  <si>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</si>
  <si>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</si>
  <si>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</si>
  <si>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</si>
  <si>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</si>
  <si>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</si>
  <si>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</si>
  <si>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</si>
  <si>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</si>
  <si>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</si>
  <si>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</si>
  <si>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</si>
  <si>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</si>
  <si>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</si>
  <si>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</si>
  <si>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</si>
  <si>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</si>
  <si>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</si>
  <si>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</si>
  <si>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</si>
  <si>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</si>
  <si>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</si>
  <si>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</si>
  <si>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</si>
  <si>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</si>
  <si>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</si>
  <si>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</si>
  <si>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</si>
  <si>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</si>
  <si>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</si>
  <si>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</si>
  <si>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</si>
  <si>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</si>
  <si>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</si>
  <si>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</si>
  <si>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</si>
  <si>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</si>
  <si>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</si>
  <si>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</si>
  <si>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</si>
  <si>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</si>
  <si>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</si>
  <si>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</si>
  <si>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</si>
  <si>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</si>
  <si>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</si>
  <si>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</si>
  <si>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</si>
  <si>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</si>
  <si>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</si>
  <si>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</si>
  <si>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централизованного газоснабжения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</si>
  <si>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</si>
  <si>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</si>
  <si>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</si>
  <si>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</si>
  <si>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</si>
  <si>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</si>
  <si>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</si>
  <si>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</si>
  <si>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</si>
  <si>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</si>
  <si>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</si>
  <si>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</si>
  <si>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</si>
  <si>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</si>
  <si>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</si>
  <si>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</si>
  <si>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</si>
  <si>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</si>
  <si>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</si>
  <si>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</si>
  <si>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</si>
  <si>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</si>
  <si>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</si>
  <si>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</si>
  <si>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</si>
  <si>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</si>
  <si>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</si>
  <si>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</si>
  <si>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</si>
  <si>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</si>
  <si>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</si>
  <si>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</si>
  <si>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</si>
  <si>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</si>
  <si>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</si>
  <si>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</si>
  <si>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</si>
  <si>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</si>
  <si>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</si>
  <si>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</si>
  <si>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</si>
  <si>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</si>
  <si>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</si>
  <si>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</si>
  <si>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</si>
  <si>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</si>
  <si>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</si>
  <si>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</si>
  <si>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</si>
  <si>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</si>
  <si>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</si>
  <si>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</si>
  <si>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</si>
  <si>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</si>
  <si>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</si>
  <si>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</si>
  <si>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</si>
  <si>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</si>
  <si>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</si>
  <si>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</si>
  <si>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</si>
  <si>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</si>
  <si>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</si>
  <si>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</si>
  <si>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1 смена – 8 часов в сутки; 1,5 смены – 11-12 часов в сутки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</si>
  <si>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</si>
  <si>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</si>
  <si>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</si>
  <si>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</si>
  <si>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</si>
  <si>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</si>
  <si>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</si>
  <si>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</si>
  <si>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</si>
  <si>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</si>
  <si>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</si>
  <si>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</si>
  <si>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</si>
  <si>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</si>
  <si>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</si>
  <si>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</si>
  <si>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</si>
  <si>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</si>
  <si>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</si>
  <si>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</si>
  <si>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</si>
  <si>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</si>
  <si>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</si>
  <si>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</si>
  <si>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</si>
  <si>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</si>
  <si>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</si>
  <si>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</si>
  <si>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</si>
  <si>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</si>
  <si>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</si>
  <si>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</si>
  <si>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</si>
  <si>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</si>
  <si>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</si>
  <si>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</si>
  <si>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</si>
  <si>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</si>
  <si>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</si>
  <si>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</si>
  <si>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</si>
  <si>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</si>
  <si>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</si>
  <si>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</si>
  <si>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</si>
  <si>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</si>
  <si>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</si>
  <si>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</si>
  <si>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</si>
  <si>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</si>
  <si>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</si>
  <si>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</si>
  <si>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</si>
  <si>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</si>
  <si>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</si>
  <si>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</si>
  <si>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</si>
  <si>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</si>
  <si>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</si>
  <si>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</si>
  <si>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</si>
  <si>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</si>
  <si>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</si>
  <si>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</si>
  <si>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</si>
  <si>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</si>
  <si>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</si>
  <si>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</si>
  <si>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</si>
  <si>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</si>
  <si>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</si>
  <si>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</si>
  <si>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</si>
  <si>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</si>
  <si>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Понявин А.А.</t>
  </si>
  <si>
    <t>Заместитель директора по АХР</t>
  </si>
  <si>
    <t>Государственное бюджетное общеобразовательное учреждение школа №657 Приморского района Санкт-Петербурга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</si>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</sst>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40" fillId="0" borderId="0" applyNumberFormat="0" applyFill="0" applyBorder="0" applyAlignment="0" applyProtection="0"/>
  </cellStyleXfs>
  <cellXfs count="571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2" applyBorder="1"/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6" fillId="0" borderId="0" xfId="2" applyFont="1" applyBorder="1"/>
    <xf numFmtId="0" fontId="19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justify" vertical="center"/>
    </xf>
    <xf numFmtId="0" fontId="3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25" fillId="0" borderId="0" xfId="2" applyFont="1" applyBorder="1"/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6" fillId="0" borderId="0" xfId="2" applyBorder="1" applyAlignment="1"/>
    <xf numFmtId="0" fontId="6" fillId="0" borderId="0" xfId="2" applyFill="1" applyBorder="1"/>
    <xf numFmtId="2" fontId="6" fillId="0" borderId="0" xfId="2" applyNumberForma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0" xfId="0" quotePrefix="1" applyFont="1" applyFill="1" applyBorder="1"/>
    <xf numFmtId="166" fontId="14" fillId="3" borderId="0" xfId="0" applyNumberFormat="1" applyFont="1" applyFill="1" applyBorder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4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ont="1" applyFill="1" applyBorder="1" applyAlignment="1" applyProtection="1">
      <protection hidden="1"/>
    </xf>
    <xf numFmtId="0" fontId="5" fillId="12" borderId="46" xfId="4" applyFont="1" applyFill="1" applyBorder="1" applyAlignment="1" applyProtection="1">
      <protection hidden="1"/>
    </xf>
    <xf numFmtId="0" fontId="35" fillId="0" borderId="46" xfId="4" applyFont="1" applyBorder="1" applyAlignment="1" applyProtection="1">
      <protection hidden="1"/>
    </xf>
    <xf numFmtId="0" fontId="35" fillId="0" borderId="52" xfId="4" applyFont="1" applyBorder="1" applyAlignment="1" applyProtection="1">
      <protection hidden="1"/>
    </xf>
    <xf numFmtId="0" fontId="36" fillId="0" borderId="45" xfId="6" applyNumberFormat="1" applyFont="1" applyBorder="1" applyAlignment="1" applyProtection="1">
      <protection hidden="1"/>
    </xf>
    <xf numFmtId="0" fontId="36" fillId="0" borderId="9" xfId="6" applyNumberFormat="1" applyFont="1" applyBorder="1" applyAlignment="1" applyProtection="1">
      <protection hidden="1"/>
    </xf>
    <xf numFmtId="0" fontId="5" fillId="0" borderId="53" xfId="4" applyBorder="1" applyAlignment="1" applyProtection="1">
      <protection hidden="1"/>
    </xf>
    <xf numFmtId="0" fontId="36" fillId="12" borderId="45" xfId="6" applyNumberFormat="1" applyFont="1" applyFill="1" applyBorder="1" applyAlignment="1" applyProtection="1">
      <protection hidden="1"/>
    </xf>
    <xf numFmtId="0" fontId="36" fillId="12" borderId="9" xfId="6" applyNumberFormat="1" applyFont="1" applyFill="1" applyBorder="1" applyAlignment="1" applyProtection="1">
      <protection hidden="1"/>
    </xf>
    <xf numFmtId="0" fontId="36" fillId="0" borderId="12" xfId="6" applyFont="1" applyBorder="1" applyAlignment="1" applyProtection="1">
      <protection hidden="1"/>
    </xf>
    <xf numFmtId="0" fontId="37" fillId="0" borderId="45" xfId="6" applyFont="1" applyBorder="1" applyAlignment="1" applyProtection="1">
      <protection hidden="1"/>
    </xf>
    <xf numFmtId="0" fontId="5" fillId="0" borderId="45" xfId="4" applyFont="1" applyBorder="1" applyAlignment="1" applyProtection="1">
      <protection hidden="1"/>
    </xf>
    <xf numFmtId="0" fontId="37" fillId="0" borderId="45" xfId="6" applyFont="1" applyFill="1" applyBorder="1" applyAlignment="1" applyProtection="1">
      <protection hidden="1"/>
    </xf>
    <xf numFmtId="0" fontId="5" fillId="0" borderId="0" xfId="4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5" fillId="0" borderId="0" xfId="4" applyProtection="1">
      <protection locked="0" hidden="1"/>
    </xf>
    <xf numFmtId="0" fontId="37" fillId="0" borderId="9" xfId="6" applyNumberFormat="1" applyFont="1" applyBorder="1" applyAlignment="1"/>
    <xf numFmtId="0" fontId="37" fillId="0" borderId="12" xfId="6" applyFont="1" applyBorder="1" applyAlignment="1" applyProtection="1">
      <protection hidden="1"/>
    </xf>
    <xf numFmtId="0" fontId="36" fillId="0" borderId="47" xfId="6" applyNumberFormat="1" applyFont="1" applyBorder="1" applyAlignment="1" applyProtection="1">
      <protection hidden="1"/>
    </xf>
    <xf numFmtId="0" fontId="37" fillId="0" borderId="9" xfId="6" applyFont="1" applyBorder="1" applyAlignment="1" applyProtection="1">
      <protection hidden="1"/>
    </xf>
    <xf numFmtId="0" fontId="37" fillId="13" borderId="9" xfId="6" applyFont="1" applyFill="1" applyBorder="1" applyAlignment="1" applyProtection="1">
      <protection hidden="1"/>
    </xf>
    <xf numFmtId="0" fontId="37" fillId="0" borderId="9" xfId="6" applyFont="1" applyFill="1" applyBorder="1" applyAlignment="1" applyProtection="1">
      <protection hidden="1"/>
    </xf>
    <xf numFmtId="0" fontId="37" fillId="0" borderId="47" xfId="6" applyFont="1" applyBorder="1" applyAlignment="1" applyProtection="1">
      <protection hidden="1"/>
    </xf>
    <xf numFmtId="0" fontId="5" fillId="0" borderId="0" xfId="2" applyFont="1" applyBorder="1"/>
    <xf numFmtId="165" fontId="6" fillId="0" borderId="0" xfId="1" applyNumberFormat="1" applyFont="1" applyFill="1" applyBorder="1"/>
    <xf numFmtId="0" fontId="26" fillId="0" borderId="0" xfId="2" applyFont="1" applyBorder="1"/>
    <xf numFmtId="0" fontId="26" fillId="0" borderId="0" xfId="2" applyFont="1" applyFill="1" applyBorder="1"/>
    <xf numFmtId="165" fontId="6" fillId="3" borderId="0" xfId="1" applyNumberFormat="1" applyFont="1" applyFill="1" applyBorder="1"/>
    <xf numFmtId="0" fontId="4" fillId="12" borderId="46" xfId="4" applyNumberFormat="1" applyFont="1" applyFill="1" applyBorder="1" applyAlignment="1"/>
    <xf numFmtId="0" fontId="4" fillId="0" borderId="0" xfId="4" applyFont="1" applyProtection="1">
      <protection hidden="1"/>
    </xf>
    <xf numFmtId="0" fontId="4" fillId="0" borderId="0" xfId="2" applyFont="1" applyBorder="1"/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25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" fillId="0" borderId="0" xfId="2" applyFont="1" applyBorder="1"/>
    <xf numFmtId="0" fontId="28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vertical="center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2" fillId="16" borderId="0" xfId="2" applyFont="1" applyFill="1" applyProtection="1">
      <protection hidden="1"/>
    </xf>
    <xf numFmtId="0" fontId="42" fillId="9" borderId="0" xfId="2" applyFont="1" applyFill="1" applyProtection="1">
      <protection hidden="1"/>
    </xf>
    <xf numFmtId="0" fontId="42" fillId="0" borderId="0" xfId="2" applyFont="1" applyProtection="1">
      <protection hidden="1"/>
    </xf>
    <xf numFmtId="0" fontId="42" fillId="6" borderId="0" xfId="2" applyFont="1" applyFill="1" applyProtection="1">
      <protection hidden="1"/>
    </xf>
    <xf numFmtId="0" fontId="42" fillId="0" borderId="0" xfId="0" applyFont="1" applyProtection="1">
      <protection hidden="1"/>
    </xf>
    <xf numFmtId="0" fontId="42" fillId="6" borderId="0" xfId="2" applyFont="1" applyFill="1" applyAlignment="1" applyProtection="1">
      <alignment horizontal="right"/>
      <protection hidden="1"/>
    </xf>
    <xf numFmtId="0" fontId="42" fillId="6" borderId="0" xfId="2" applyFont="1" applyFill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right" vertical="center" wrapText="1"/>
      <protection hidden="1"/>
    </xf>
    <xf numFmtId="0" fontId="44" fillId="6" borderId="9" xfId="2" applyFont="1" applyFill="1" applyBorder="1" applyAlignment="1" applyProtection="1">
      <alignment wrapText="1"/>
      <protection hidden="1"/>
    </xf>
    <xf numFmtId="0" fontId="44" fillId="7" borderId="9" xfId="0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3" fillId="16" borderId="0" xfId="2" applyFont="1" applyFill="1" applyProtection="1">
      <protection hidden="1"/>
    </xf>
    <xf numFmtId="0" fontId="42" fillId="6" borderId="0" xfId="2" applyFont="1" applyFill="1" applyAlignment="1" applyProtection="1">
      <alignment horizontal="center"/>
      <protection hidden="1"/>
    </xf>
    <xf numFmtId="49" fontId="42" fillId="6" borderId="0" xfId="2" applyNumberFormat="1" applyFont="1" applyFill="1" applyProtection="1"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/>
      <protection hidden="1"/>
    </xf>
    <xf numFmtId="49" fontId="44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right" vertical="center" wrapText="1"/>
      <protection hidden="1"/>
    </xf>
    <xf numFmtId="0" fontId="44" fillId="0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 wrapText="1"/>
      <protection locked="0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Alignment="1" applyProtection="1">
      <alignment horizontal="left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9" fillId="7" borderId="9" xfId="2" applyFont="1" applyFill="1" applyBorder="1" applyAlignment="1" applyProtection="1">
      <alignment horizontal="center" vertical="center"/>
      <protection hidden="1"/>
    </xf>
    <xf numFmtId="0" fontId="50" fillId="6" borderId="9" xfId="2" applyFont="1" applyFill="1" applyBorder="1" applyAlignment="1" applyProtection="1">
      <alignment horizontal="left" vertical="center" wrapText="1"/>
      <protection hidden="1"/>
    </xf>
    <xf numFmtId="0" fontId="42" fillId="0" borderId="0" xfId="0" applyFont="1"/>
    <xf numFmtId="0" fontId="44" fillId="8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 applyProtection="1">
      <alignment horizontal="center"/>
      <protection locked="0"/>
    </xf>
    <xf numFmtId="9" fontId="42" fillId="0" borderId="9" xfId="1" applyFont="1" applyBorder="1" applyAlignment="1" applyProtection="1">
      <alignment horizontal="center"/>
      <protection locked="0"/>
    </xf>
    <xf numFmtId="0" fontId="49" fillId="6" borderId="0" xfId="2" applyFont="1" applyFill="1" applyProtection="1">
      <protection hidden="1"/>
    </xf>
    <xf numFmtId="0" fontId="46" fillId="13" borderId="47" xfId="2" applyFont="1" applyFill="1" applyBorder="1" applyProtection="1">
      <protection hidden="1"/>
    </xf>
    <xf numFmtId="0" fontId="42" fillId="13" borderId="48" xfId="2" applyFont="1" applyFill="1" applyBorder="1" applyProtection="1">
      <protection hidden="1"/>
    </xf>
    <xf numFmtId="0" fontId="51" fillId="13" borderId="50" xfId="7" applyFont="1" applyFill="1" applyBorder="1" applyAlignment="1" applyProtection="1">
      <alignment vertical="center"/>
      <protection hidden="1"/>
    </xf>
    <xf numFmtId="0" fontId="42" fillId="13" borderId="51" xfId="2" applyFont="1" applyFill="1" applyBorder="1" applyProtection="1">
      <protection hidden="1"/>
    </xf>
    <xf numFmtId="0" fontId="51" fillId="13" borderId="52" xfId="7" applyFont="1" applyFill="1" applyBorder="1" applyAlignment="1" applyProtection="1">
      <alignment vertical="center"/>
      <protection hidden="1"/>
    </xf>
    <xf numFmtId="0" fontId="42" fillId="13" borderId="46" xfId="2" applyFont="1" applyFill="1" applyBorder="1" applyProtection="1">
      <protection hidden="1"/>
    </xf>
    <xf numFmtId="0" fontId="42" fillId="8" borderId="9" xfId="0" applyFont="1" applyFill="1" applyBorder="1" applyAlignment="1">
      <alignment horizontal="right" vertical="center" wrapText="1"/>
    </xf>
    <xf numFmtId="0" fontId="42" fillId="8" borderId="9" xfId="0" applyFont="1" applyFill="1" applyBorder="1" applyAlignment="1">
      <alignment horizontal="center" vertical="center" wrapText="1"/>
    </xf>
    <xf numFmtId="49" fontId="42" fillId="0" borderId="0" xfId="2" applyNumberFormat="1" applyFont="1" applyProtection="1">
      <protection hidden="1"/>
    </xf>
    <xf numFmtId="0" fontId="42" fillId="6" borderId="53" xfId="2" applyFont="1" applyFill="1" applyBorder="1" applyAlignment="1" applyProtection="1">
      <protection hidden="1"/>
    </xf>
    <xf numFmtId="0" fontId="42" fillId="6" borderId="0" xfId="2" applyFont="1" applyFill="1" applyBorder="1" applyAlignment="1" applyProtection="1"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49" fontId="44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8" borderId="9" xfId="2" applyFont="1" applyFill="1" applyBorder="1" applyAlignment="1" applyProtection="1">
      <alignment horizontal="right" vertical="center"/>
      <protection hidden="1"/>
    </xf>
    <xf numFmtId="0" fontId="44" fillId="0" borderId="9" xfId="2" applyFont="1" applyFill="1" applyBorder="1" applyAlignment="1" applyProtection="1">
      <alignment horizontal="center" vertical="center"/>
      <protection locked="0"/>
    </xf>
    <xf numFmtId="49" fontId="44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center" vertical="center"/>
      <protection hidden="1"/>
    </xf>
    <xf numFmtId="49" fontId="44" fillId="6" borderId="0" xfId="2" applyNumberFormat="1" applyFont="1" applyFill="1" applyProtection="1">
      <protection hidden="1"/>
    </xf>
    <xf numFmtId="0" fontId="44" fillId="6" borderId="0" xfId="2" applyFont="1" applyFill="1" applyProtection="1">
      <protection hidden="1"/>
    </xf>
    <xf numFmtId="0" fontId="42" fillId="6" borderId="0" xfId="2" applyFont="1" applyFill="1" applyBorder="1" applyProtection="1">
      <protection hidden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/>
    <xf numFmtId="0" fontId="42" fillId="6" borderId="9" xfId="2" applyFont="1" applyFill="1" applyBorder="1" applyAlignment="1" applyProtection="1">
      <alignment horizontal="center" vertical="center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2" fillId="6" borderId="0" xfId="2" applyFont="1" applyFill="1" applyProtection="1">
      <protection hidden="1"/>
    </xf>
    <xf numFmtId="0" fontId="42" fillId="0" borderId="9" xfId="0" applyFont="1" applyBorder="1" applyAlignment="1" applyProtection="1">
      <alignment vertical="center"/>
      <protection locked="0"/>
    </xf>
    <xf numFmtId="0" fontId="42" fillId="6" borderId="0" xfId="2" applyFont="1" applyFill="1" applyAlignment="1" applyProtection="1">
      <alignment vertical="center"/>
      <protection hidden="1"/>
    </xf>
    <xf numFmtId="0" fontId="42" fillId="0" borderId="9" xfId="0" applyFont="1" applyBorder="1" applyAlignment="1">
      <alignment horizontal="right" wrapText="1"/>
    </xf>
    <xf numFmtId="0" fontId="42" fillId="7" borderId="9" xfId="0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4" fillId="8" borderId="0" xfId="2" applyFont="1" applyFill="1" applyBorder="1" applyAlignment="1" applyProtection="1">
      <alignment horizontal="right" vertical="center" wrapText="1"/>
      <protection hidden="1"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Border="1" applyAlignment="1" applyProtection="1">
      <alignment horizontal="center" vertical="center" wrapText="1"/>
      <protection hidden="1"/>
    </xf>
    <xf numFmtId="0" fontId="44" fillId="0" borderId="9" xfId="0" applyFont="1" applyFill="1" applyBorder="1" applyAlignment="1">
      <alignment vertical="center" wrapText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166" fontId="42" fillId="0" borderId="0" xfId="4" applyNumberFormat="1" applyFont="1" applyProtection="1">
      <protection hidden="1"/>
    </xf>
    <xf numFmtId="0" fontId="42" fillId="0" borderId="0" xfId="4" applyFont="1" applyProtection="1">
      <protection hidden="1"/>
    </xf>
    <xf numFmtId="166" fontId="54" fillId="0" borderId="9" xfId="0" applyNumberFormat="1" applyFont="1" applyBorder="1" applyAlignment="1" applyProtection="1">
      <alignment horizontal="center" vertical="center"/>
      <protection hidden="1"/>
    </xf>
    <xf numFmtId="0" fontId="53" fillId="8" borderId="9" xfId="0" applyFont="1" applyFill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44" fillId="6" borderId="0" xfId="2" applyFont="1" applyFill="1" applyAlignment="1" applyProtection="1">
      <alignment vertical="center" wrapText="1"/>
      <protection hidden="1"/>
    </xf>
    <xf numFmtId="0" fontId="53" fillId="14" borderId="9" xfId="0" applyFont="1" applyFill="1" applyBorder="1" applyAlignment="1">
      <alignment horizontal="center" vertical="center"/>
    </xf>
    <xf numFmtId="0" fontId="44" fillId="15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6" borderId="54" xfId="2" applyFont="1" applyFill="1" applyBorder="1" applyProtection="1">
      <protection hidden="1"/>
    </xf>
    <xf numFmtId="0" fontId="42" fillId="6" borderId="12" xfId="2" applyFont="1" applyFill="1" applyBorder="1" applyProtection="1">
      <protection hidden="1"/>
    </xf>
    <xf numFmtId="166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4" fillId="7" borderId="9" xfId="3" applyFont="1" applyFill="1" applyBorder="1" applyAlignment="1" applyProtection="1">
      <alignment horizontal="center" vertical="center" wrapText="1"/>
      <protection hidden="1"/>
    </xf>
    <xf numFmtId="0" fontId="42" fillId="13" borderId="0" xfId="0" applyFont="1" applyFill="1" applyBorder="1" applyProtection="1">
      <protection hidden="1"/>
    </xf>
    <xf numFmtId="2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7" fillId="18" borderId="9" xfId="2" applyFont="1" applyFill="1" applyBorder="1" applyAlignment="1" applyProtection="1">
      <alignment horizontal="center" vertical="center" wrapText="1"/>
      <protection hidden="1"/>
    </xf>
    <xf numFmtId="2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1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Protection="1"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7" fillId="19" borderId="0" xfId="7" applyFont="1" applyFill="1" applyAlignment="1" applyProtection="1">
      <alignment vertical="center"/>
      <protection hidden="1"/>
    </xf>
    <xf numFmtId="49" fontId="42" fillId="19" borderId="0" xfId="2" applyNumberFormat="1" applyFont="1" applyFill="1" applyAlignment="1" applyProtection="1">
      <alignment vertical="center"/>
      <protection hidden="1"/>
    </xf>
    <xf numFmtId="0" fontId="42" fillId="16" borderId="0" xfId="2" applyFont="1" applyFill="1" applyAlignment="1" applyProtection="1">
      <alignment vertical="center"/>
      <protection hidden="1"/>
    </xf>
    <xf numFmtId="0" fontId="42" fillId="9" borderId="0" xfId="2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2" fillId="6" borderId="0" xfId="2" applyFont="1" applyFill="1" applyAlignment="1" applyProtection="1">
      <alignment horizontal="center" vertical="center"/>
      <protection hidden="1"/>
    </xf>
    <xf numFmtId="49" fontId="42" fillId="6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7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6" fillId="8" borderId="9" xfId="0" applyFont="1" applyFill="1" applyBorder="1" applyAlignment="1">
      <alignment horizontal="right" vertical="center" wrapText="1"/>
    </xf>
    <xf numFmtId="0" fontId="56" fillId="8" borderId="9" xfId="0" applyFont="1" applyFill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58" fillId="0" borderId="9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1" fontId="42" fillId="7" borderId="9" xfId="2" applyNumberFormat="1" applyFont="1" applyFill="1" applyBorder="1" applyAlignment="1" applyProtection="1">
      <alignment horizontal="center" vertical="center"/>
      <protection hidden="1"/>
    </xf>
    <xf numFmtId="0" fontId="42" fillId="13" borderId="0" xfId="2" applyFont="1" applyFill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 wrapText="1"/>
      <protection hidden="1"/>
    </xf>
    <xf numFmtId="168" fontId="42" fillId="13" borderId="53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/>
      <protection locked="0" hidden="1"/>
    </xf>
    <xf numFmtId="1" fontId="42" fillId="13" borderId="54" xfId="2" applyNumberFormat="1" applyFont="1" applyFill="1" applyBorder="1" applyAlignment="1" applyProtection="1">
      <alignment horizontal="center"/>
      <protection locked="0" hidden="1"/>
    </xf>
    <xf numFmtId="49" fontId="42" fillId="13" borderId="53" xfId="2" applyNumberFormat="1" applyFont="1" applyFill="1" applyBorder="1" applyAlignment="1" applyProtection="1">
      <alignment horizontal="center"/>
      <protection locked="0"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8" fillId="6" borderId="9" xfId="2" applyFont="1" applyFill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center" wrapText="1"/>
      <protection hidden="1"/>
    </xf>
    <xf numFmtId="0" fontId="44" fillId="6" borderId="49" xfId="2" applyFont="1" applyFill="1" applyBorder="1" applyAlignment="1" applyProtection="1">
      <alignment horizontal="left" vertical="center" wrapText="1"/>
      <protection hidden="1"/>
    </xf>
    <xf numFmtId="0" fontId="44" fillId="6" borderId="48" xfId="2" applyFont="1" applyFill="1" applyBorder="1" applyAlignment="1" applyProtection="1">
      <alignment horizontal="left" vertical="center" wrapText="1"/>
      <protection hidden="1"/>
    </xf>
    <xf numFmtId="0" fontId="44" fillId="6" borderId="52" xfId="2" applyFont="1" applyFill="1" applyBorder="1" applyAlignment="1" applyProtection="1">
      <alignment horizontal="left" vertical="center" wrapText="1"/>
      <protection hidden="1"/>
    </xf>
    <xf numFmtId="0" fontId="44" fillId="6" borderId="53" xfId="2" applyFont="1" applyFill="1" applyBorder="1" applyAlignment="1" applyProtection="1">
      <alignment horizontal="left" vertical="center" wrapText="1"/>
      <protection hidden="1"/>
    </xf>
    <xf numFmtId="0" fontId="44" fillId="6" borderId="46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0" applyFont="1" applyFill="1" applyBorder="1" applyAlignment="1">
      <alignment horizontal="center"/>
    </xf>
    <xf numFmtId="0" fontId="44" fillId="6" borderId="9" xfId="2" applyFont="1" applyFill="1" applyBorder="1" applyAlignment="1" applyProtection="1">
      <alignment vertical="center" wrapText="1"/>
      <protection hidden="1"/>
    </xf>
    <xf numFmtId="0" fontId="44" fillId="6" borderId="47" xfId="2" applyFont="1" applyFill="1" applyBorder="1" applyAlignment="1" applyProtection="1">
      <alignment horizontal="left" wrapText="1"/>
      <protection hidden="1"/>
    </xf>
    <xf numFmtId="0" fontId="44" fillId="6" borderId="49" xfId="2" applyFont="1" applyFill="1" applyBorder="1" applyAlignment="1" applyProtection="1">
      <alignment horizontal="left" wrapText="1"/>
      <protection hidden="1"/>
    </xf>
    <xf numFmtId="0" fontId="44" fillId="6" borderId="50" xfId="2" applyFont="1" applyFill="1" applyBorder="1" applyAlignment="1" applyProtection="1">
      <alignment horizontal="left" wrapText="1"/>
      <protection hidden="1"/>
    </xf>
    <xf numFmtId="0" fontId="44" fillId="6" borderId="0" xfId="2" applyFont="1" applyFill="1" applyAlignment="1" applyProtection="1">
      <alignment horizontal="left" wrapText="1"/>
      <protection hidden="1"/>
    </xf>
    <xf numFmtId="0" fontId="44" fillId="6" borderId="9" xfId="2" applyFont="1" applyFill="1" applyBorder="1" applyAlignment="1" applyProtection="1">
      <alignment horizontal="left" vertical="top" wrapText="1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3" fillId="7" borderId="45" xfId="0" applyFont="1" applyFill="1" applyBorder="1" applyAlignment="1">
      <alignment horizontal="left" vertical="center"/>
    </xf>
    <xf numFmtId="0" fontId="53" fillId="7" borderId="54" xfId="0" applyFont="1" applyFill="1" applyBorder="1" applyAlignment="1">
      <alignment horizontal="left" vertical="center"/>
    </xf>
    <xf numFmtId="0" fontId="53" fillId="7" borderId="12" xfId="0" applyFont="1" applyFill="1" applyBorder="1" applyAlignment="1">
      <alignment horizontal="left" vertical="center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0" borderId="47" xfId="4" applyFont="1" applyBorder="1" applyAlignment="1" applyProtection="1">
      <alignment horizontal="center" vertical="center" wrapText="1"/>
      <protection hidden="1"/>
    </xf>
    <xf numFmtId="0" fontId="44" fillId="0" borderId="49" xfId="4" applyFont="1" applyBorder="1" applyAlignment="1" applyProtection="1">
      <alignment horizontal="center" vertical="center" wrapText="1"/>
      <protection hidden="1"/>
    </xf>
    <xf numFmtId="0" fontId="44" fillId="0" borderId="48" xfId="4" applyFont="1" applyBorder="1" applyAlignment="1" applyProtection="1">
      <alignment horizontal="center" vertical="center" wrapText="1"/>
      <protection hidden="1"/>
    </xf>
    <xf numFmtId="0" fontId="44" fillId="0" borderId="50" xfId="4" applyFont="1" applyBorder="1" applyAlignment="1" applyProtection="1">
      <alignment horizontal="center" vertical="center" wrapText="1"/>
      <protection hidden="1"/>
    </xf>
    <xf numFmtId="0" fontId="44" fillId="0" borderId="0" xfId="4" applyFont="1" applyBorder="1" applyAlignment="1" applyProtection="1">
      <alignment horizontal="center" vertical="center" wrapText="1"/>
      <protection hidden="1"/>
    </xf>
    <xf numFmtId="0" fontId="44" fillId="0" borderId="51" xfId="4" applyFont="1" applyBorder="1" applyAlignment="1" applyProtection="1">
      <alignment horizontal="center" vertical="center" wrapText="1"/>
      <protection hidden="1"/>
    </xf>
    <xf numFmtId="0" fontId="44" fillId="0" borderId="52" xfId="4" applyFont="1" applyBorder="1" applyAlignment="1" applyProtection="1">
      <alignment horizontal="center" vertical="center" wrapText="1"/>
      <protection hidden="1"/>
    </xf>
    <xf numFmtId="0" fontId="44" fillId="0" borderId="53" xfId="4" applyFont="1" applyBorder="1" applyAlignment="1" applyProtection="1">
      <alignment horizontal="center" vertical="center" wrapText="1"/>
      <protection hidden="1"/>
    </xf>
    <xf numFmtId="0" fontId="44" fillId="0" borderId="46" xfId="4" applyFont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top" wrapText="1"/>
      <protection hidden="1"/>
    </xf>
    <xf numFmtId="0" fontId="44" fillId="6" borderId="49" xfId="2" applyFont="1" applyFill="1" applyBorder="1" applyAlignment="1" applyProtection="1">
      <alignment horizontal="left" vertical="top" wrapText="1"/>
      <protection hidden="1"/>
    </xf>
    <xf numFmtId="0" fontId="44" fillId="6" borderId="48" xfId="2" applyFont="1" applyFill="1" applyBorder="1" applyAlignment="1" applyProtection="1">
      <alignment horizontal="left" vertical="top" wrapText="1"/>
      <protection hidden="1"/>
    </xf>
    <xf numFmtId="0" fontId="44" fillId="6" borderId="52" xfId="2" applyFont="1" applyFill="1" applyBorder="1" applyAlignment="1" applyProtection="1">
      <alignment horizontal="left" vertical="top" wrapText="1"/>
      <protection hidden="1"/>
    </xf>
    <xf numFmtId="0" fontId="44" fillId="6" borderId="53" xfId="2" applyFont="1" applyFill="1" applyBorder="1" applyAlignment="1" applyProtection="1">
      <alignment horizontal="left" vertical="top" wrapText="1"/>
      <protection hidden="1"/>
    </xf>
    <xf numFmtId="0" fontId="44" fillId="6" borderId="46" xfId="2" applyFont="1" applyFill="1" applyBorder="1" applyAlignment="1" applyProtection="1">
      <alignment horizontal="left" vertical="top" wrapText="1"/>
      <protection hidden="1"/>
    </xf>
    <xf numFmtId="16" fontId="42" fillId="6" borderId="41" xfId="2" applyNumberFormat="1" applyFont="1" applyFill="1" applyBorder="1" applyAlignment="1" applyProtection="1">
      <alignment horizontal="center" vertical="center"/>
      <protection hidden="1"/>
    </xf>
    <xf numFmtId="16" fontId="42" fillId="6" borderId="15" xfId="2" applyNumberFormat="1" applyFont="1" applyFill="1" applyBorder="1" applyAlignment="1" applyProtection="1">
      <alignment horizontal="center" vertical="center"/>
      <protection hidden="1"/>
    </xf>
    <xf numFmtId="0" fontId="44" fillId="17" borderId="45" xfId="4" applyFont="1" applyFill="1" applyBorder="1" applyAlignment="1" applyProtection="1">
      <alignment horizontal="left" vertical="center" wrapText="1"/>
      <protection hidden="1"/>
    </xf>
    <xf numFmtId="0" fontId="44" fillId="17" borderId="54" xfId="4" applyFont="1" applyFill="1" applyBorder="1" applyAlignment="1" applyProtection="1">
      <alignment horizontal="left" vertical="center" wrapText="1"/>
      <protection hidden="1"/>
    </xf>
    <xf numFmtId="0" fontId="44" fillId="17" borderId="12" xfId="4" applyFont="1" applyFill="1" applyBorder="1" applyAlignment="1" applyProtection="1">
      <alignment horizontal="left" vertical="center" wrapText="1"/>
      <protection hidden="1"/>
    </xf>
    <xf numFmtId="0" fontId="44" fillId="0" borderId="9" xfId="4" applyFont="1" applyBorder="1" applyAlignment="1" applyProtection="1">
      <alignment horizontal="left" vertical="center" wrapText="1"/>
      <protection hidden="1"/>
    </xf>
    <xf numFmtId="0" fontId="42" fillId="0" borderId="9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27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8">
    <cellStyle name="Normal 2" xfId="6"/>
    <cellStyle name="Гиперссылка" xfId="7" builtinId="8"/>
    <cellStyle name="Обычный" xfId="0" builtinId="0"/>
    <cellStyle name="Обычный 2" xfId="2"/>
    <cellStyle name="Обычный 2 2" xfId="5"/>
    <cellStyle name="Обычный 3" xfId="4"/>
    <cellStyle name="Процентный" xfId="1" builtinId="5"/>
    <cellStyle name="Процентный 2" xfId="3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8480"/>
        <c:axId val="96790016"/>
      </c:lineChart>
      <c:catAx>
        <c:axId val="967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6790016"/>
        <c:crosses val="autoZero"/>
        <c:auto val="1"/>
        <c:lblAlgn val="ctr"/>
        <c:lblOffset val="100"/>
        <c:noMultiLvlLbl val="0"/>
      </c:catAx>
      <c:valAx>
        <c:axId val="96790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67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6704"/>
        <c:axId val="106138240"/>
      </c:lineChart>
      <c:catAx>
        <c:axId val="10613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38240"/>
        <c:crosses val="autoZero"/>
        <c:auto val="1"/>
        <c:lblAlgn val="ctr"/>
        <c:lblOffset val="100"/>
        <c:noMultiLvlLbl val="0"/>
      </c:catAx>
      <c:valAx>
        <c:axId val="106138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613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71392"/>
        <c:axId val="106173184"/>
      </c:lineChart>
      <c:catAx>
        <c:axId val="10617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73184"/>
        <c:crosses val="autoZero"/>
        <c:auto val="1"/>
        <c:lblAlgn val="ctr"/>
        <c:lblOffset val="100"/>
        <c:noMultiLvlLbl val="0"/>
      </c:catAx>
      <c:valAx>
        <c:axId val="1061731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617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55"/>
          <c:y val="4.9188385705429896E-2"/>
          <c:w val="0.57520880202474789"/>
          <c:h val="0.83982325921807022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96896"/>
        <c:axId val="107698432"/>
      </c:lineChart>
      <c:catAx>
        <c:axId val="10769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698432"/>
        <c:crosses val="autoZero"/>
        <c:auto val="1"/>
        <c:lblAlgn val="ctr"/>
        <c:lblOffset val="100"/>
        <c:noMultiLvlLbl val="0"/>
      </c:catAx>
      <c:valAx>
        <c:axId val="107698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76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0000"/>
        <c:axId val="114578176"/>
      </c:lineChart>
      <c:catAx>
        <c:axId val="11456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578176"/>
        <c:crosses val="autoZero"/>
        <c:auto val="1"/>
        <c:lblAlgn val="ctr"/>
        <c:lblOffset val="100"/>
        <c:noMultiLvlLbl val="0"/>
      </c:catAx>
      <c:valAx>
        <c:axId val="1145781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456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560"/>
        <c:axId val="114612096"/>
      </c:lineChart>
      <c:catAx>
        <c:axId val="11461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612096"/>
        <c:crosses val="autoZero"/>
        <c:auto val="1"/>
        <c:lblAlgn val="ctr"/>
        <c:lblOffset val="100"/>
        <c:noMultiLvlLbl val="0"/>
      </c:catAx>
      <c:valAx>
        <c:axId val="114612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461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8800"/>
        <c:axId val="100510336"/>
      </c:lineChart>
      <c:catAx>
        <c:axId val="10050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10336"/>
        <c:crosses val="autoZero"/>
        <c:auto val="1"/>
        <c:lblAlgn val="ctr"/>
        <c:lblOffset val="100"/>
        <c:noMultiLvlLbl val="0"/>
      </c:catAx>
      <c:valAx>
        <c:axId val="100510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050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4304"/>
        <c:axId val="100836096"/>
      </c:lineChart>
      <c:catAx>
        <c:axId val="10083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36096"/>
        <c:crosses val="autoZero"/>
        <c:auto val="1"/>
        <c:lblAlgn val="ctr"/>
        <c:lblOffset val="100"/>
        <c:noMultiLvlLbl val="0"/>
      </c:catAx>
      <c:valAx>
        <c:axId val="100836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08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0768"/>
        <c:axId val="100882304"/>
      </c:lineChart>
      <c:catAx>
        <c:axId val="1008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82304"/>
        <c:crosses val="autoZero"/>
        <c:auto val="1"/>
        <c:lblAlgn val="ctr"/>
        <c:lblOffset val="100"/>
        <c:noMultiLvlLbl val="0"/>
      </c:catAx>
      <c:valAx>
        <c:axId val="100882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088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2896"/>
        <c:axId val="100994432"/>
      </c:lineChart>
      <c:catAx>
        <c:axId val="10099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94432"/>
        <c:crosses val="autoZero"/>
        <c:auto val="1"/>
        <c:lblAlgn val="ctr"/>
        <c:lblOffset val="100"/>
        <c:noMultiLvlLbl val="0"/>
      </c:catAx>
      <c:valAx>
        <c:axId val="100994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099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3392"/>
        <c:axId val="104764928"/>
      </c:lineChart>
      <c:catAx>
        <c:axId val="10476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64928"/>
        <c:crosses val="autoZero"/>
        <c:auto val="1"/>
        <c:lblAlgn val="ctr"/>
        <c:lblOffset val="100"/>
        <c:noMultiLvlLbl val="0"/>
      </c:catAx>
      <c:valAx>
        <c:axId val="1047649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76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6560"/>
        <c:axId val="104868096"/>
      </c:lineChart>
      <c:catAx>
        <c:axId val="10486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68096"/>
        <c:crosses val="autoZero"/>
        <c:auto val="1"/>
        <c:lblAlgn val="ctr"/>
        <c:lblOffset val="100"/>
        <c:noMultiLvlLbl val="0"/>
      </c:catAx>
      <c:valAx>
        <c:axId val="104868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86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5344"/>
        <c:axId val="104919424"/>
      </c:lineChart>
      <c:catAx>
        <c:axId val="10490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19424"/>
        <c:crosses val="autoZero"/>
        <c:auto val="1"/>
        <c:lblAlgn val="ctr"/>
        <c:lblOffset val="100"/>
        <c:noMultiLvlLbl val="0"/>
      </c:catAx>
      <c:valAx>
        <c:axId val="104919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90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9184"/>
        <c:axId val="94430720"/>
      </c:lineChart>
      <c:catAx>
        <c:axId val="9442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4430720"/>
        <c:crosses val="autoZero"/>
        <c:auto val="1"/>
        <c:lblAlgn val="ctr"/>
        <c:lblOffset val="100"/>
        <c:noMultiLvlLbl val="0"/>
      </c:catAx>
      <c:valAx>
        <c:axId val="944307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42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F2:G542" totalsRowShown="0" headerRowDxfId="6" dataDxfId="4" headerRowBorderDxfId="5" tableBorderDxfId="3" totalsRowBorderDxfId="2">
  <autoFilter ref="F2:G542"/>
  <tableColumns count="2">
    <tableColumn id="1" name="Регион" dataDxfId="1" dataCellStyle="Normal 2"/>
    <tableColumn id="2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A49"/>
  <sheetViews>
    <sheetView tabSelected="1" zoomScale="80" zoomScaleNormal="80" workbookViewId="0">
      <selection sqref="A1:C1"/>
    </sheetView>
  </sheetViews>
  <sheetFormatPr defaultColWidth="0" defaultRowHeight="13.8" zeroHeight="1"/>
  <cols>
    <col min="1" max="1" width="53.44140625" style="439" customWidth="1"/>
    <col min="2" max="8" width="25.33203125" style="439" customWidth="1"/>
    <col min="9" max="9" width="41.33203125" style="439" customWidth="1"/>
    <col min="10" max="10" width="21" style="439" hidden="1" customWidth="1"/>
    <col min="11" max="11" width="9.109375" style="439" hidden="1" customWidth="1"/>
    <col min="12" max="27" width="0" style="439" hidden="1" customWidth="1"/>
    <col min="28" max="16384" width="9.109375" style="439" hidden="1"/>
  </cols>
  <sheetData>
    <row r="1" spans="1:27" s="355" customFormat="1" ht="30.9" customHeight="1">
      <c r="A1" s="446" t="s">
        <v>873</v>
      </c>
      <c r="B1" s="447"/>
      <c r="C1" s="447"/>
      <c r="D1" s="447"/>
      <c r="E1" s="447"/>
      <c r="F1" s="447"/>
      <c r="G1" s="447"/>
      <c r="H1" s="447"/>
      <c r="I1" s="447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2.1" customHeight="1">
      <c r="A3" s="472" t="s">
        <v>848</v>
      </c>
      <c r="B3" s="472"/>
      <c r="C3" s="472"/>
      <c r="D3" s="472"/>
      <c r="E3" s="472"/>
      <c r="F3" s="472"/>
      <c r="G3" s="472"/>
      <c r="H3" s="472"/>
      <c r="I3" s="472"/>
      <c r="J3" s="472"/>
      <c r="K3" s="356"/>
    </row>
    <row r="4" spans="1:27" s="357" customFormat="1" ht="6.9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356"/>
    </row>
    <row r="5" spans="1:27" s="357" customForma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356"/>
    </row>
    <row r="6" spans="1:27" s="357" customForma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356"/>
    </row>
    <row r="7" spans="1:27" s="357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356"/>
    </row>
    <row r="8" spans="1:27" s="357" customFormat="1" ht="5.0999999999999996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356"/>
    </row>
    <row r="9" spans="1:27" s="357" customFormat="1" ht="6" customHeight="1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356"/>
    </row>
    <row r="10" spans="1:27" s="357" customForma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>
      <c r="A11" s="473" t="s">
        <v>885</v>
      </c>
      <c r="B11" s="473"/>
      <c r="C11" s="473"/>
      <c r="D11" s="473"/>
      <c r="E11" s="473"/>
      <c r="F11" s="473"/>
      <c r="G11" s="473"/>
      <c r="H11" s="473"/>
      <c r="I11" s="473"/>
      <c r="J11" s="473"/>
      <c r="K11" s="356"/>
    </row>
    <row r="12" spans="1:27" s="357" customFormat="1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356"/>
    </row>
    <row r="13" spans="1:27" s="357" customFormat="1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356"/>
    </row>
    <row r="14" spans="1:27" s="357" customFormat="1">
      <c r="A14" s="473"/>
      <c r="B14" s="473"/>
      <c r="C14" s="473"/>
      <c r="D14" s="473"/>
      <c r="E14" s="473"/>
      <c r="F14" s="473"/>
      <c r="G14" s="473"/>
      <c r="H14" s="473"/>
      <c r="I14" s="473"/>
      <c r="J14" s="473"/>
      <c r="K14" s="356"/>
    </row>
    <row r="15" spans="1:27" s="357" customFormat="1" ht="6" customHeight="1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356"/>
    </row>
    <row r="16" spans="1:27" s="357" customFormat="1" ht="5.0999999999999996" customHeight="1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356"/>
    </row>
    <row r="17" spans="1:19" s="357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>
      <c r="A18" s="358" t="s">
        <v>980</v>
      </c>
      <c r="B18" s="476">
        <v>44089</v>
      </c>
      <c r="C18" s="47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>
      <c r="A19" s="358" t="s">
        <v>981</v>
      </c>
      <c r="B19" s="477" t="s">
        <v>1028</v>
      </c>
      <c r="C19" s="477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>
      <c r="A20" s="358" t="s">
        <v>982</v>
      </c>
      <c r="B20" s="477" t="s">
        <v>1029</v>
      </c>
      <c r="C20" s="477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>
      <c r="A21" s="358" t="s">
        <v>983</v>
      </c>
      <c r="B21" s="477" t="s">
        <v>1030</v>
      </c>
      <c r="C21" s="477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>
      <c r="A22" s="358" t="s">
        <v>984</v>
      </c>
      <c r="B22" s="478">
        <v>7814066797</v>
      </c>
      <c r="C22" s="478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>
      <c r="A23" s="358" t="s">
        <v>985</v>
      </c>
      <c r="B23" s="479" t="s">
        <v>1031</v>
      </c>
      <c r="C23" s="479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>
      <c r="A24" s="359"/>
      <c r="B24" s="356"/>
      <c r="C24" s="356"/>
      <c r="D24" s="356"/>
      <c r="E24" s="356"/>
      <c r="F24" s="474"/>
      <c r="G24" s="474"/>
      <c r="H24" s="474"/>
      <c r="I24" s="356"/>
      <c r="J24" s="356"/>
      <c r="K24" s="356"/>
    </row>
    <row r="25" spans="1:19" s="357" customFormat="1" ht="68.099999999999994" customHeight="1">
      <c r="A25" s="367" t="s">
        <v>161</v>
      </c>
      <c r="B25" s="367" t="s">
        <v>909</v>
      </c>
      <c r="C25" s="367" t="s">
        <v>779</v>
      </c>
      <c r="D25" s="367" t="s">
        <v>908</v>
      </c>
      <c r="E25" s="367" t="s">
        <v>910</v>
      </c>
      <c r="F25" s="442" t="s">
        <v>1013</v>
      </c>
      <c r="G25" s="442" t="s">
        <v>1014</v>
      </c>
      <c r="H25" s="442" t="s">
        <v>1015</v>
      </c>
      <c r="I25" s="356"/>
      <c r="J25" s="356"/>
      <c r="K25" s="356"/>
    </row>
    <row r="26" spans="1:19" s="357" customFormat="1" ht="39.75" customHeight="1">
      <c r="A26" s="360" t="s">
        <v>830</v>
      </c>
      <c r="B26" s="440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>106.66286170071066</v>
      </c>
      <c r="C26" s="437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>28.39</v>
      </c>
      <c r="D26" s="438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>0.65118550368550387</v>
      </c>
      <c r="E26" s="438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>0.19071130221130231</v>
      </c>
      <c r="F26" s="44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>101.57740838757903</v>
      </c>
      <c r="G26" s="44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>96.491955074447375</v>
      </c>
      <c r="H26" s="443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>86.321048448184087</v>
      </c>
      <c r="I26" s="433" t="str">
        <f>IF('2.УР ТЭ на нужды ОиВ'!B11="Готово","Готово","Перейдите к заполнению данных по зданию и УР")</f>
        <v>Готово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/>
      </c>
    </row>
    <row r="27" spans="1:19" s="357" customFormat="1" ht="39.75" customHeight="1">
      <c r="A27" s="360" t="s">
        <v>823</v>
      </c>
      <c r="B27" s="440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0.81179347826086956</v>
      </c>
      <c r="C27" s="437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1.07</v>
      </c>
      <c r="D27" s="438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0</v>
      </c>
      <c r="E27" s="438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0</v>
      </c>
      <c r="F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Здание эффективно. Требование не устанавливается.</v>
      </c>
      <c r="G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Здание эффективно. Требование не устанавливается.</v>
      </c>
      <c r="H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Здание эффективно. Требование не устанавливается.</v>
      </c>
      <c r="I27" s="433" t="str">
        <f>IF('3.УР горячей воды'!B11="Готово","Готово","Перейдите к заполнению данных по зданию и УР")</f>
        <v>Готово</v>
      </c>
      <c r="J27" s="361" t="str">
        <f t="shared" ref="J27:J33" si="0">IF(AND(I27="готово",E27=0),"Здание эффективно, задание не назначается","")</f>
        <v>Здание эффективно, задание не назначается</v>
      </c>
      <c r="K27" s="356" t="str">
        <f>IF(AND(D27&lt;&gt;"",OR(D27&gt;0.7,D27&lt;0.05)),CONCATENATE("3",CHAR(10),""),"")</f>
        <v xml:space="preserve">3
</v>
      </c>
    </row>
    <row r="28" spans="1:19" s="357" customFormat="1" ht="39.75" customHeight="1">
      <c r="A28" s="362" t="s">
        <v>825</v>
      </c>
      <c r="B28" s="440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2.6971521739130435</v>
      </c>
      <c r="C28" s="43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1.59</v>
      </c>
      <c r="D28" s="438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0.41184501845018456</v>
      </c>
      <c r="E28" s="438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4.710701107011072E-2</v>
      </c>
      <c r="F28" s="44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2.66538847958447</v>
      </c>
      <c r="G28" s="44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2.6336247852558961</v>
      </c>
      <c r="H28" s="443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2.5700973965987486</v>
      </c>
      <c r="I28" s="433" t="str">
        <f>IF('4.УР холодной воды'!B11="Готово","Готово","Перейдите к заполнению данных по зданию и УР")</f>
        <v>Готово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>
      <c r="A29" s="362" t="s">
        <v>819</v>
      </c>
      <c r="B29" s="440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33.251910802931206</v>
      </c>
      <c r="C29" s="437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14.16</v>
      </c>
      <c r="D29" s="438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0.57857142857142851</v>
      </c>
      <c r="E29" s="438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0.1471428571428571</v>
      </c>
      <c r="F29" s="44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32.02871551268052</v>
      </c>
      <c r="G29" s="44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30.805520222429841</v>
      </c>
      <c r="H29" s="44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28.359129641928472</v>
      </c>
      <c r="I29" s="433" t="str">
        <f>IF('5.УР ЭЭ'!B68="Готово","Готово","Перейдите к заполнению данных по зданию и УР")</f>
        <v>Готово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>
      <c r="A30" s="363" t="s">
        <v>820</v>
      </c>
      <c r="B30" s="44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требование по снижению потребления не устанавливается</v>
      </c>
      <c r="C30" s="43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неприменимо</v>
      </c>
      <c r="D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неприменимо</v>
      </c>
      <c r="E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неприменимо</v>
      </c>
      <c r="F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433" t="str">
        <f>IF('6.УР природного газа на цели ПП'!B11="Готово","Готово","Перейдите к заполнению данных по зданию и УР")</f>
        <v>Готово</v>
      </c>
      <c r="J30" s="361" t="str">
        <f t="shared" si="0"/>
        <v/>
      </c>
      <c r="K30" s="356" t="str">
        <f>IF(AND(D30&lt;&gt;"",OR(D30&gt;0.7,D30&lt;0.05)),CONCATENATE("6",CHAR(10),""),"")</f>
        <v xml:space="preserve">6
</v>
      </c>
    </row>
    <row r="31" spans="1:19" s="357" customFormat="1" ht="39.75" customHeight="1">
      <c r="A31" s="360" t="s">
        <v>1010</v>
      </c>
      <c r="B31" s="44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437" t="str">
        <f>IF(I31="Перейдите к заполнению данных по зданию и УР","","неприменимо")</f>
        <v>неприменимо</v>
      </c>
      <c r="D31" s="437" t="str">
        <f>IF(I31="Перейдите к заполнению данных по зданию и УР","","неприменимо")</f>
        <v>неприменимо</v>
      </c>
      <c r="E31" s="438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433" t="str">
        <f>IF('7.УР топлива на отопл. и вент.'!B21="Готово","Готово","Перейдите к заполнению данных по зданию и УР")</f>
        <v>Готово</v>
      </c>
      <c r="J31" s="361" t="str">
        <f t="shared" si="0"/>
        <v/>
      </c>
      <c r="K31" s="356" t="str">
        <f>IF(AND(D31&lt;&gt;"",OR(D31&gt;0.7,D31&lt;0.05)),CONCATENATE("7",CHAR(10),""),"")</f>
        <v xml:space="preserve">7
</v>
      </c>
    </row>
    <row r="32" spans="1:19" s="357" customFormat="1" ht="39.75" customHeight="1">
      <c r="A32" s="360" t="s">
        <v>1011</v>
      </c>
      <c r="B32" s="44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437" t="str">
        <f>IF(I32="Перейдите к заполнению данных по зданию и УР","","неприменимо")</f>
        <v>неприменимо</v>
      </c>
      <c r="D32" s="438" t="str">
        <f>IF(I32="Перейдите к заполнению данных по зданию и УР","","неприменимо")</f>
        <v>неприменимо</v>
      </c>
      <c r="E32" s="438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433" t="str">
        <f>IF('7.УР топлива на отопл. и вент.'!B22="Готово","Готово","Перейдите к заполнению данных по зданию и УР")</f>
        <v>Готово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>
      <c r="A33" s="360" t="s">
        <v>838</v>
      </c>
      <c r="B33" s="44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топлива'!B20:B69,'8.УР моторного топлива'!C20:C69)+SUMPRODUCT('8.УР моторного топлива'!E20:E69,'8.УР моторного топлива'!F20:F69)),"")))</f>
        <v>требование по снижению потребления не устанавливается</v>
      </c>
      <c r="C33" s="437" t="str">
        <f>IF(I33="Перейдите к заполнению данных по зданию и УР","","неприменимо")</f>
        <v>неприменимо</v>
      </c>
      <c r="D33" s="438" t="str">
        <f>IF(I33="Перейдите к заполнению данных по зданию и УР","","неприменимо")</f>
        <v>неприменимо</v>
      </c>
      <c r="E33" s="438" t="str">
        <f>IF(I33="Перейдите к заполнению данных по зданию и УР","",IF('8.УР моторного топлива'!B4="нет","неприменимо","6%"))</f>
        <v>неприменимо</v>
      </c>
      <c r="F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433" t="str">
        <f>IF('8.УР моторного топлива'!C71="Готово","Готово","Перейдите к заполнению данных по зданию и УР")</f>
        <v>Готово</v>
      </c>
      <c r="J33" s="361" t="str">
        <f t="shared" si="0"/>
        <v/>
      </c>
      <c r="K33" s="356"/>
    </row>
    <row r="34" spans="1:27" s="357" customFormat="1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6.1" customHeight="1">
      <c r="A35" s="446" t="s">
        <v>890</v>
      </c>
      <c r="B35" s="445"/>
      <c r="C35" s="445"/>
      <c r="D35" s="445"/>
      <c r="E35" s="445"/>
      <c r="F35" s="445"/>
      <c r="G35" s="445"/>
      <c r="H35" s="445"/>
      <c r="I35" s="445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>
      <c r="A36" s="475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75"/>
      <c r="C36" s="475"/>
      <c r="D36" s="475"/>
      <c r="E36" s="475"/>
      <c r="F36" s="475"/>
      <c r="G36" s="475"/>
      <c r="H36" s="475"/>
      <c r="I36" s="356"/>
      <c r="J36" s="356"/>
      <c r="K36" s="356"/>
    </row>
    <row r="37" spans="1:27" s="357" customFormat="1">
      <c r="A37" s="475"/>
      <c r="B37" s="475"/>
      <c r="C37" s="475"/>
      <c r="D37" s="475"/>
      <c r="E37" s="475"/>
      <c r="F37" s="475"/>
      <c r="G37" s="475"/>
      <c r="H37" s="475"/>
      <c r="I37" s="356"/>
      <c r="J37" s="356"/>
      <c r="K37" s="356"/>
    </row>
    <row r="38" spans="1:27" s="357" customFormat="1">
      <c r="A38" s="475"/>
      <c r="B38" s="475"/>
      <c r="C38" s="475"/>
      <c r="D38" s="475"/>
      <c r="E38" s="475"/>
      <c r="F38" s="475"/>
      <c r="G38" s="475"/>
      <c r="H38" s="475"/>
      <c r="I38" s="356"/>
      <c r="J38" s="356"/>
      <c r="K38" s="356"/>
    </row>
    <row r="39" spans="1:27" s="357" customFormat="1">
      <c r="A39" s="475"/>
      <c r="B39" s="475"/>
      <c r="C39" s="475"/>
      <c r="D39" s="475"/>
      <c r="E39" s="475"/>
      <c r="F39" s="475"/>
      <c r="G39" s="475"/>
      <c r="H39" s="475"/>
      <c r="I39" s="356"/>
      <c r="J39" s="356"/>
      <c r="K39" s="356"/>
    </row>
    <row r="40" spans="1:27" s="357" customFormat="1">
      <c r="A40" s="475"/>
      <c r="B40" s="475"/>
      <c r="C40" s="475"/>
      <c r="D40" s="475"/>
      <c r="E40" s="475"/>
      <c r="F40" s="475"/>
      <c r="G40" s="475"/>
      <c r="H40" s="475"/>
      <c r="I40" s="356"/>
      <c r="J40" s="356"/>
      <c r="K40" s="356"/>
    </row>
    <row r="41" spans="1:27" s="357" customFormat="1">
      <c r="A41" s="475"/>
      <c r="B41" s="475"/>
      <c r="C41" s="475"/>
      <c r="D41" s="475"/>
      <c r="E41" s="475"/>
      <c r="F41" s="475"/>
      <c r="G41" s="475"/>
      <c r="H41" s="475"/>
      <c r="I41" s="356"/>
      <c r="J41" s="356"/>
      <c r="K41" s="356"/>
    </row>
    <row r="42" spans="1:27" s="357" customFormat="1">
      <c r="A42" s="475"/>
      <c r="B42" s="475"/>
      <c r="C42" s="475"/>
      <c r="D42" s="475"/>
      <c r="E42" s="475"/>
      <c r="F42" s="475"/>
      <c r="G42" s="475"/>
      <c r="H42" s="475"/>
      <c r="I42" s="356"/>
      <c r="J42" s="356"/>
      <c r="K42" s="356"/>
    </row>
    <row r="43" spans="1:27" s="357" customFormat="1" ht="26.4" customHeight="1">
      <c r="A43" s="475"/>
      <c r="B43" s="475"/>
      <c r="C43" s="475"/>
      <c r="D43" s="475"/>
      <c r="E43" s="475"/>
      <c r="F43" s="475"/>
      <c r="G43" s="475"/>
      <c r="H43" s="475"/>
      <c r="I43" s="356"/>
      <c r="J43" s="356"/>
      <c r="K43" s="356"/>
    </row>
    <row r="44" spans="1:27" s="357" customFormat="1" ht="125.1" customHeight="1">
      <c r="A44" s="471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3
6
7
</v>
      </c>
      <c r="B44" s="471"/>
      <c r="C44" s="471"/>
      <c r="D44" s="471"/>
      <c r="E44" s="471"/>
      <c r="F44" s="471"/>
      <c r="G44" s="471"/>
      <c r="H44" s="471"/>
      <c r="I44" s="356"/>
      <c r="J44" s="356"/>
      <c r="K44" s="356"/>
    </row>
    <row r="45" spans="1:27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TyfH/2eCz/rovOlGyB+HZjODNY+viR3m2edRz6/UC/pm5l9FrXDwKLm1tXhmVht9w56K4JbjrtPY5RVuwqUL1A==" saltValue="ZOzIhaMEEZnGmgGQO/SkMQ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H92"/>
  <sheetViews>
    <sheetView workbookViewId="0">
      <pane xSplit="2" ySplit="5" topLeftCell="M6" activePane="bottomRight" state="frozen"/>
      <selection activeCell="C97" sqref="C97"/>
      <selection pane="topRight" activeCell="C97" sqref="C97"/>
      <selection pane="bottomLeft" activeCell="C97" sqref="C97"/>
      <selection pane="bottomRight" activeCell="S9" sqref="S9"/>
    </sheetView>
  </sheetViews>
  <sheetFormatPr defaultColWidth="9.109375" defaultRowHeight="14.4"/>
  <cols>
    <col min="1" max="1" width="9.109375" style="258"/>
    <col min="2" max="2" width="11.44140625" style="258" customWidth="1"/>
    <col min="3" max="3" width="13.33203125" style="258" customWidth="1"/>
    <col min="4" max="15" width="9.109375" style="258"/>
    <col min="16" max="29" width="8.44140625" style="258" customWidth="1"/>
    <col min="30" max="32" width="9.109375" style="258"/>
    <col min="33" max="33" width="12" style="258" bestFit="1" customWidth="1"/>
    <col min="34" max="16384" width="9.109375" style="258"/>
  </cols>
  <sheetData>
    <row r="1" spans="1:34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>
      <c r="R2" s="529" t="s">
        <v>210</v>
      </c>
      <c r="S2" s="530"/>
      <c r="T2" s="530"/>
      <c r="U2" s="530"/>
      <c r="V2" s="530"/>
      <c r="W2" s="530"/>
      <c r="X2" s="529" t="s">
        <v>211</v>
      </c>
      <c r="Y2" s="530"/>
      <c r="Z2" s="530"/>
      <c r="AA2" s="530"/>
      <c r="AB2" s="530"/>
      <c r="AC2" s="530"/>
    </row>
    <row r="3" spans="1:34">
      <c r="D3" s="258" t="s">
        <v>202</v>
      </c>
      <c r="F3" s="258" t="s">
        <v>201</v>
      </c>
      <c r="H3" s="258" t="s">
        <v>200</v>
      </c>
      <c r="J3" s="258" t="s">
        <v>199</v>
      </c>
      <c r="L3" s="258" t="s">
        <v>198</v>
      </c>
      <c r="P3" s="258" t="s">
        <v>203</v>
      </c>
      <c r="R3" s="258" t="s">
        <v>202</v>
      </c>
      <c r="S3" s="258" t="s">
        <v>201</v>
      </c>
      <c r="T3" s="258" t="s">
        <v>200</v>
      </c>
      <c r="U3" s="258" t="s">
        <v>199</v>
      </c>
      <c r="V3" s="258" t="s">
        <v>198</v>
      </c>
      <c r="W3" s="258" t="s">
        <v>70</v>
      </c>
      <c r="X3" s="258" t="s">
        <v>202</v>
      </c>
      <c r="Y3" s="258" t="s">
        <v>201</v>
      </c>
      <c r="Z3" s="258" t="s">
        <v>200</v>
      </c>
      <c r="AA3" s="258" t="s">
        <v>199</v>
      </c>
      <c r="AB3" s="258" t="s">
        <v>198</v>
      </c>
      <c r="AC3" s="258" t="s">
        <v>70</v>
      </c>
    </row>
    <row r="4" spans="1:34">
      <c r="D4" s="258" t="s">
        <v>197</v>
      </c>
      <c r="F4" s="258" t="s">
        <v>196</v>
      </c>
      <c r="H4" s="258" t="s">
        <v>195</v>
      </c>
      <c r="J4" s="258" t="s">
        <v>195</v>
      </c>
      <c r="L4" s="258" t="s">
        <v>194</v>
      </c>
      <c r="P4" s="258" t="s">
        <v>196</v>
      </c>
    </row>
    <row r="5" spans="1:34">
      <c r="B5" s="343" t="s">
        <v>756</v>
      </c>
      <c r="C5" s="258" t="s">
        <v>193</v>
      </c>
      <c r="D5" s="258" t="s">
        <v>192</v>
      </c>
      <c r="E5" s="258" t="s">
        <v>191</v>
      </c>
      <c r="F5" s="258" t="s">
        <v>192</v>
      </c>
      <c r="G5" s="258" t="s">
        <v>191</v>
      </c>
      <c r="H5" s="258" t="s">
        <v>192</v>
      </c>
      <c r="I5" s="258" t="s">
        <v>191</v>
      </c>
      <c r="J5" s="258" t="s">
        <v>192</v>
      </c>
      <c r="K5" s="258" t="s">
        <v>191</v>
      </c>
      <c r="L5" s="258" t="s">
        <v>192</v>
      </c>
      <c r="M5" s="258" t="s">
        <v>191</v>
      </c>
      <c r="N5" s="278" t="s">
        <v>190</v>
      </c>
      <c r="O5" s="278" t="s">
        <v>189</v>
      </c>
      <c r="P5" s="258" t="s">
        <v>192</v>
      </c>
      <c r="Q5" s="258" t="s">
        <v>191</v>
      </c>
    </row>
    <row r="6" spans="1:34">
      <c r="B6" s="258" t="s">
        <v>783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>
        <f>VLOOKUP('1.Общие данные по зданию'!$C$10,'Экспресс потенциал'!C33:I44,IF('1.Общие данные по зданию'!C9="1 смена",4,5),1)</f>
        <v>0.92</v>
      </c>
      <c r="O6" s="278">
        <v>21</v>
      </c>
      <c r="P6" s="278">
        <v>195.92</v>
      </c>
      <c r="Q6" s="278">
        <v>117.55</v>
      </c>
      <c r="R6" s="289">
        <f>VLOOKUP(0.9999*'0.Результаты расчета'!$B$29,ДОУ!$C$6:$E$55,3,1)</f>
        <v>2.3060117302052791E-2</v>
      </c>
      <c r="S6" s="289">
        <f>VLOOKUP(0.9999*'0.Результаты расчета'!$B$26,ДОУ!$C$73:$E$122,3,1)</f>
        <v>0.21779641255605386</v>
      </c>
      <c r="T6" s="289">
        <f>VLOOKUP(0.9999*'0.Результаты расчета'!$B$27,ДОУ!$C$138:$E$187,3,1)</f>
        <v>0</v>
      </c>
      <c r="U6" s="289">
        <f>VLOOKUP(0.9999*'0.Результаты расчета'!$B$28,ДОУ!$C$204:$E$253,3,1)</f>
        <v>0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>
        <f>VLOOKUP(0.9999*'0.Результаты расчета'!$B$29,ДОУ!$C$6:$E$55,2,1)</f>
        <v>0.23060117302052791</v>
      </c>
      <c r="Y6" s="289">
        <f>VLOOKUP(0.9999*'0.Результаты расчета'!$B$26,ДОУ!$C$73:$E$122,2,1)</f>
        <v>0.69632735426008974</v>
      </c>
      <c r="Z6" s="289">
        <f>VLOOKUP(0.9999*'0.Результаты расчета'!$B$27,ДОУ!$C$138:$E$187,2,1)</f>
        <v>0</v>
      </c>
      <c r="AA6" s="289">
        <f>VLOOKUP(0.9999*'0.Результаты расчета'!$B$28,ДОУ!$C$204:$E$253,2,1)</f>
        <v>0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763</v>
      </c>
      <c r="AE6" s="258" t="s">
        <v>767</v>
      </c>
      <c r="AF6" s="258">
        <f>G6*'1.Общие данные по зданию'!$C$19*N6/8.078/1163/0.93</f>
        <v>12.015398244962741</v>
      </c>
      <c r="AG6" s="258">
        <f>I6*'1.Общие данные по зданию'!$C$16*IF('1.Общие данные по зданию'!$C$6='Экспресс потенциал'!$B$6,0.032,0.059)*1000/'1.Общие данные по зданию'!$C$15/8.078/0.93</f>
        <v>5.0859341961354101</v>
      </c>
      <c r="AH6" s="258">
        <f>AF6+AG6</f>
        <v>17.101332441098151</v>
      </c>
    </row>
    <row r="7" spans="1:34">
      <c r="A7" s="334"/>
      <c r="B7" s="334" t="s">
        <v>796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>
        <f>VLOOKUP('1.Общие данные по зданию'!$C$10,'Экспресс потенциал'!C33:I44,IF('1.Общие данные по зданию'!C9="1 смена",6,7),1)</f>
        <v>1</v>
      </c>
      <c r="O7" s="278">
        <v>18</v>
      </c>
      <c r="P7" s="278">
        <v>162.5</v>
      </c>
      <c r="Q7" s="278">
        <v>97.5</v>
      </c>
      <c r="R7" s="289">
        <f>VLOOKUP(0.9999*'0.Результаты расчета'!$B$29,Общеобр.У!$C$6:$E$55,3,1)</f>
        <v>0.1471428571428571</v>
      </c>
      <c r="S7" s="289">
        <f>VLOOKUP(0.9999*'0.Результаты расчета'!$B$26,Общеобр.У!$C$73:$E$122,3,1)</f>
        <v>0.19071130221130231</v>
      </c>
      <c r="T7" s="289">
        <f>VLOOKUP(0.9999*'0.Результаты расчета'!$B$27,Общеобр.У!$C$138:$E$187,3,1)</f>
        <v>0</v>
      </c>
      <c r="U7" s="289">
        <f>VLOOKUP(0.9999*'0.Результаты расчета'!$B$28,Общеобр.У!$C$204:$E$253,3,1)</f>
        <v>4.710701107011072E-2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>
        <f>VLOOKUP(0.9999*'0.Результаты расчета'!$B$29,Общеобр.У!$C$6:$E$55,2,1)</f>
        <v>0.57857142857142851</v>
      </c>
      <c r="Y7" s="289">
        <f>VLOOKUP(0.9999*'0.Результаты расчета'!$B$26,Общеобр.У!$C$73:$E$122,2,1)</f>
        <v>0.65118550368550387</v>
      </c>
      <c r="Z7" s="289">
        <f>VLOOKUP(0.9999*'0.Результаты расчета'!$B$27,Общеобр.У!$C$138:$E$187,2,1)</f>
        <v>0</v>
      </c>
      <c r="AA7" s="289">
        <f>VLOOKUP(0.9999*'0.Результаты расчета'!$B$28,Общеобр.У!$C$204:$E$253,2,1)</f>
        <v>0.41184501845018456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763</v>
      </c>
      <c r="AE7" s="258" t="s">
        <v>767</v>
      </c>
      <c r="AF7" s="258">
        <f>G7*'1.Общие данные по зданию'!$C$19*N7/8.078/1163/0.93</f>
        <v>10.950369686384224</v>
      </c>
      <c r="AG7" s="258">
        <f>I7*'1.Общие данные по зданию'!$C$16*IF('1.Общие данные по зданию'!$C$6='Экспресс потенциал'!$B$6,0.032,0.059)*1000/'1.Общие данные по зданию'!$C$15/8.078/0.93</f>
        <v>2.0305782051734655</v>
      </c>
      <c r="AH7" s="258">
        <f t="shared" ref="AH7:AH26" si="0">AF7+AG7</f>
        <v>12.98094789155769</v>
      </c>
    </row>
    <row r="8" spans="1:34">
      <c r="A8" s="334"/>
      <c r="B8" s="334" t="s">
        <v>797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782</v>
      </c>
      <c r="I8" s="258" t="s">
        <v>782</v>
      </c>
      <c r="J8" s="258">
        <v>2.87</v>
      </c>
      <c r="K8" s="258">
        <v>1.72</v>
      </c>
      <c r="L8" s="258" t="s">
        <v>782</v>
      </c>
      <c r="M8" s="258" t="s">
        <v>782</v>
      </c>
      <c r="N8" s="258">
        <f>VLOOKUP('1.Общие данные по зданию'!$C$10,'Экспресс потенциал'!C33:I44,IF('1.Общие данные по зданию'!C9="1 смена",4,5),1)</f>
        <v>0.92</v>
      </c>
      <c r="O8" s="258">
        <v>18</v>
      </c>
      <c r="P8" s="258" t="s">
        <v>782</v>
      </c>
      <c r="Q8" s="258" t="s">
        <v>782</v>
      </c>
      <c r="R8" s="289">
        <f>VLOOKUP(0.9999*'0.Результаты расчета'!$B$29,ВУЗ!$C$6:$E$55,3,1)</f>
        <v>9.5220090528388243E-2</v>
      </c>
      <c r="S8" s="289">
        <f>VLOOKUP(0.9999*'0.Результаты расчета'!$B$26,ВУЗ!$C$73:$E$122,3,1)</f>
        <v>0.22767007715531701</v>
      </c>
      <c r="T8" s="331">
        <v>0.06</v>
      </c>
      <c r="U8" s="289">
        <f>VLOOKUP(0.9999*'0.Результаты расчета'!$B$28,ВУЗ!$C$204:$E$253,3,1)</f>
        <v>4.0667959921298492E-2</v>
      </c>
      <c r="V8" s="331">
        <v>0.06</v>
      </c>
      <c r="W8" s="331">
        <v>0.06</v>
      </c>
      <c r="X8" s="289">
        <f>VLOOKUP(0.9999*'0.Результаты расчета'!$B$29,ВУЗ!$C$6:$E$55,2,1)</f>
        <v>0.49203348421398047</v>
      </c>
      <c r="Y8" s="289">
        <f>VLOOKUP(0.9999*'0.Результаты расчета'!$B$26,ВУЗ!$C$73:$E$122,2,1)</f>
        <v>0.71278346192552833</v>
      </c>
      <c r="Z8" s="258" t="s">
        <v>782</v>
      </c>
      <c r="AA8" s="289">
        <f>VLOOKUP(0.9999*'0.Результаты расчета'!$B$28,ВУЗ!$C$204:$E$253,2,1)</f>
        <v>0.4011132665354975</v>
      </c>
      <c r="AB8" s="258" t="s">
        <v>782</v>
      </c>
      <c r="AC8" s="258" t="s">
        <v>782</v>
      </c>
      <c r="AD8" s="258" t="s">
        <v>763</v>
      </c>
      <c r="AE8" s="258" t="s">
        <v>767</v>
      </c>
      <c r="AF8" s="258">
        <f>G8*'1.Общие данные по зданию'!$C$19*N8/8.078/1163/0.93</f>
        <v>12.153791786472944</v>
      </c>
      <c r="AH8" s="258">
        <f t="shared" si="0"/>
        <v>12.153791786472944</v>
      </c>
    </row>
    <row r="9" spans="1:34">
      <c r="B9" s="258" t="s">
        <v>784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782</v>
      </c>
      <c r="I9" s="258" t="s">
        <v>782</v>
      </c>
      <c r="J9" s="258">
        <v>4.3899999999999997</v>
      </c>
      <c r="K9" s="258">
        <v>2.64</v>
      </c>
      <c r="L9" s="258" t="s">
        <v>782</v>
      </c>
      <c r="M9" s="258" t="s">
        <v>782</v>
      </c>
      <c r="N9" s="258">
        <f>VLOOKUP('1.Общие данные по зданию'!$C$10,'Экспресс потенциал'!C82:L92,4,1)</f>
        <v>1</v>
      </c>
      <c r="O9" s="278">
        <v>20</v>
      </c>
      <c r="P9" s="258" t="s">
        <v>782</v>
      </c>
      <c r="Q9" s="258" t="s">
        <v>782</v>
      </c>
      <c r="R9" s="289">
        <f>VLOOKUP(0.9999*'0.Результаты расчета'!$B$29,ДЮСШ!$C$6:$E$55,3,1)</f>
        <v>4.0746031746031787E-2</v>
      </c>
      <c r="S9" s="289">
        <f>VLOOKUP(0.9999*'0.Результаты расчета'!$B$26,ДЮСШ!$C$73:$E$122,3,1)</f>
        <v>0.22554259969667234</v>
      </c>
      <c r="T9" s="331">
        <v>0.06</v>
      </c>
      <c r="U9" s="289">
        <f>VLOOKUP(0.9999*'0.Результаты расчета'!$B$28,ДЮСШ!$C$204:$E$253,3,1)</f>
        <v>0</v>
      </c>
      <c r="V9" s="331">
        <v>0.06</v>
      </c>
      <c r="W9" s="331">
        <v>0.06</v>
      </c>
      <c r="X9" s="289">
        <f>VLOOKUP(0.9999*'0.Результаты расчета'!$B$29,ДЮСШ!$C$6:$E$55,2,1)</f>
        <v>0.40124338624338635</v>
      </c>
      <c r="Y9" s="289">
        <f>VLOOKUP(0.9999*'0.Результаты расчета'!$B$26,ДЮСШ!$C$73:$E$122,2,1)</f>
        <v>0.70923766616112061</v>
      </c>
      <c r="Z9" s="258" t="s">
        <v>782</v>
      </c>
      <c r="AA9" s="289">
        <f>VLOOKUP(0.9999*'0.Результаты расчета'!$B$28,ДЮСШ!$C$204:$E$253,2,1)</f>
        <v>7.1157097569566841E-2</v>
      </c>
      <c r="AB9" s="258" t="s">
        <v>782</v>
      </c>
      <c r="AC9" s="258" t="s">
        <v>782</v>
      </c>
      <c r="AD9" s="258" t="s">
        <v>764</v>
      </c>
      <c r="AE9" s="327" t="s">
        <v>770</v>
      </c>
      <c r="AF9" s="258">
        <f>G9*'1.Общие данные по зданию'!$C$19*N9/8.078/1163/0.93</f>
        <v>12.570360974965196</v>
      </c>
      <c r="AH9" s="258">
        <f t="shared" si="0"/>
        <v>12.570360974965196</v>
      </c>
    </row>
    <row r="10" spans="1:34">
      <c r="B10" s="258" t="s">
        <v>785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782</v>
      </c>
      <c r="M10" s="258" t="s">
        <v>782</v>
      </c>
      <c r="N10" s="258">
        <f>VLOOKUP('1.Общие данные по зданию'!$C$10,'Экспресс потенциал'!C82:L92,7,1)</f>
        <v>1</v>
      </c>
      <c r="O10" s="278">
        <v>20</v>
      </c>
      <c r="P10" s="258" t="s">
        <v>782</v>
      </c>
      <c r="Q10" s="258" t="s">
        <v>782</v>
      </c>
      <c r="R10" s="289">
        <f>VLOOKUP(0.9999*'0.Результаты расчета'!$B$29,'Школа искусств'!$C$6:$E$55,3,1)</f>
        <v>0.19967352261036517</v>
      </c>
      <c r="S10" s="289">
        <f>VLOOKUP(0.9999*'0.Результаты расчета'!$B$26,'Школа искусств'!$C$73:$E$122,3,1)</f>
        <v>0.23863482520232007</v>
      </c>
      <c r="T10" s="289">
        <f>VLOOKUP(0.9999*'0.Результаты расчета'!$B$27,'Школа искусств'!$C$138:$E$187,3,1)</f>
        <v>0.28671432344535847</v>
      </c>
      <c r="U10" s="289">
        <f>VLOOKUP(0.9999*'0.Результаты расчета'!$B$28,'Школа искусств'!$C$204:$E$253,3,1)</f>
        <v>0.30226926730632447</v>
      </c>
      <c r="V10" s="331">
        <v>0.06</v>
      </c>
      <c r="W10" s="331">
        <v>0.06</v>
      </c>
      <c r="X10" s="289">
        <f>VLOOKUP(0.9999*'0.Результаты расчета'!$B$29,'Школа искусств'!$C$6:$E$55,2,1)</f>
        <v>0.66612253768394192</v>
      </c>
      <c r="Y10" s="289">
        <f>VLOOKUP(0.9999*'0.Результаты расчета'!$B$26,'Школа искусств'!$C$73:$E$122,2,1)</f>
        <v>0.73105804200386681</v>
      </c>
      <c r="Z10" s="289">
        <f>VLOOKUP(0.9999*'0.Результаты расчета'!$B$27,'Школа искусств'!$C$138:$E$187,2,1)</f>
        <v>0.81119053907559746</v>
      </c>
      <c r="AA10" s="289">
        <f>VLOOKUP(0.9999*'0.Результаты расчета'!$B$28,'Школа искусств'!$C$204:$E$253,2,1)</f>
        <v>0.83711544551054073</v>
      </c>
      <c r="AB10" s="258" t="s">
        <v>782</v>
      </c>
      <c r="AC10" s="258" t="s">
        <v>782</v>
      </c>
      <c r="AD10" s="258" t="s">
        <v>764</v>
      </c>
      <c r="AE10" s="327" t="s">
        <v>770</v>
      </c>
      <c r="AF10" s="258">
        <f>G10*'1.Общие данные по зданию'!$C$19*N10/8.078/1163/0.93</f>
        <v>12.203934373976638</v>
      </c>
      <c r="AG10" s="258">
        <f>I10*'1.Общие данные по зданию'!$C$16*IF('1.Общие данные по зданию'!$C$6='Экспресс потенциал'!$B$6,0.032,0.059)*1000/'1.Общие данные по зданию'!$C$15/8.078/0.93</f>
        <v>0.32261522885933563</v>
      </c>
      <c r="AH10" s="258">
        <f t="shared" si="0"/>
        <v>12.526549602835974</v>
      </c>
    </row>
    <row r="11" spans="1:34">
      <c r="B11" s="258" t="s">
        <v>786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782</v>
      </c>
      <c r="I11" s="258" t="s">
        <v>782</v>
      </c>
      <c r="J11" s="258">
        <v>0.72</v>
      </c>
      <c r="K11" s="258">
        <v>0.43</v>
      </c>
      <c r="L11" s="258" t="s">
        <v>782</v>
      </c>
      <c r="M11" s="258" t="s">
        <v>782</v>
      </c>
      <c r="N11" s="258">
        <f>VLOOKUP('1.Общие данные по зданию'!$C$10,'Экспресс потенциал'!C82:L92,7,1)</f>
        <v>1</v>
      </c>
      <c r="O11" s="278">
        <v>20</v>
      </c>
      <c r="P11" s="258" t="s">
        <v>782</v>
      </c>
      <c r="Q11" s="258" t="s">
        <v>782</v>
      </c>
      <c r="R11" s="289">
        <f>VLOOKUP(0.9999*'0.Результаты расчета'!$B$29,Муз.школа!$C$6:$E$55,3,1)</f>
        <v>0.21881726897977519</v>
      </c>
      <c r="S11" s="289">
        <f>VLOOKUP(0.9999*'0.Результаты расчета'!$B$26,Муз.школа!$C$73:$E$122,3,1)</f>
        <v>0.22287016436139662</v>
      </c>
      <c r="T11" s="331">
        <v>0.06</v>
      </c>
      <c r="U11" s="289">
        <f>VLOOKUP(0.9999*'0.Результаты расчета'!$B$28,Муз.школа!$C$204:$E$253,3,1)</f>
        <v>0.30600076415853833</v>
      </c>
      <c r="V11" s="331">
        <v>0.06</v>
      </c>
      <c r="W11" s="331">
        <v>0.06</v>
      </c>
      <c r="X11" s="289">
        <f>VLOOKUP(0.9999*'0.Результаты расчета'!$B$29,Муз.школа!$C$6:$E$55,2,1)</f>
        <v>0.69802878163295856</v>
      </c>
      <c r="Y11" s="289">
        <f>VLOOKUP(0.9999*'0.Результаты расчета'!$B$26,Муз.школа!$C$73:$E$122,2,1)</f>
        <v>0.70478360726899447</v>
      </c>
      <c r="Z11" s="258" t="s">
        <v>782</v>
      </c>
      <c r="AA11" s="289">
        <f>VLOOKUP(0.9999*'0.Результаты расчета'!$B$28,Муз.школа!$C$204:$E$253,2,1)</f>
        <v>0.84333460693089712</v>
      </c>
      <c r="AB11" s="258" t="s">
        <v>782</v>
      </c>
      <c r="AC11" s="258" t="s">
        <v>782</v>
      </c>
      <c r="AD11" s="258" t="s">
        <v>764</v>
      </c>
      <c r="AE11" s="327" t="s">
        <v>770</v>
      </c>
      <c r="AF11" s="258">
        <f>G11*'1.Общие данные по зданию'!$C$19*N11/8.078/1163/0.93</f>
        <v>13.210643246166242</v>
      </c>
      <c r="AH11" s="258">
        <f t="shared" si="0"/>
        <v>13.210643246166242</v>
      </c>
    </row>
    <row r="12" spans="1:34">
      <c r="B12" s="258" t="s">
        <v>787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782</v>
      </c>
      <c r="M12" s="258" t="s">
        <v>782</v>
      </c>
      <c r="N12" s="258">
        <f>VLOOKUP('1.Общие данные по зданию'!$C$10,'Экспресс потенциал'!C65:L76,2,1)</f>
        <v>0.95</v>
      </c>
      <c r="O12" s="278">
        <v>20</v>
      </c>
      <c r="P12" s="258" t="s">
        <v>782</v>
      </c>
      <c r="Q12" s="258" t="s">
        <v>782</v>
      </c>
      <c r="R12" s="289">
        <f>VLOOKUP(0.9999*'0.Результаты расчета'!$B$29,Мед.стационар!$C$6:$E$55,3,1)</f>
        <v>0</v>
      </c>
      <c r="S12" s="289">
        <f>VLOOKUP(0.9999*'0.Результаты расчета'!$B$26,Мед.стационар!$C$73:$E$122,3,1)</f>
        <v>0.24311748878923767</v>
      </c>
      <c r="T12" s="289">
        <f>VLOOKUP(0.9999*'0.Результаты расчета'!$B$27,Мед.стационар!$C$138:$E$187,3,1)</f>
        <v>0</v>
      </c>
      <c r="U12" s="289">
        <f>VLOOKUP(0.9999*'0.Результаты расчета'!$B$28,Мед.стационар!$C$204:$E$253,3,1)</f>
        <v>0</v>
      </c>
      <c r="V12" s="331">
        <v>0.06</v>
      </c>
      <c r="W12" s="331">
        <v>0.06</v>
      </c>
      <c r="X12" s="289">
        <f>VLOOKUP(0.9999*'0.Результаты расчета'!$B$29,Мед.стационар!$C$6:$E$55,2,1)</f>
        <v>0</v>
      </c>
      <c r="Y12" s="289">
        <f>VLOOKUP(0.9999*'0.Результаты расчета'!$B$26,Мед.стационар!$C$73:$E$122,2,1)</f>
        <v>0.73852914798206282</v>
      </c>
      <c r="Z12" s="289">
        <f>VLOOKUP(0.9999*'0.Результаты расчета'!$B$27,Мед.стационар!$C$138:$E$187,2,1)</f>
        <v>0</v>
      </c>
      <c r="AA12" s="289">
        <f>VLOOKUP(0.9999*'0.Результаты расчета'!$B$28,Мед.стационар!$C$204:$E$253,2,1)</f>
        <v>0</v>
      </c>
      <c r="AB12" s="258" t="s">
        <v>782</v>
      </c>
      <c r="AC12" s="258" t="s">
        <v>782</v>
      </c>
      <c r="AD12" s="258" t="s">
        <v>765</v>
      </c>
      <c r="AE12" s="327" t="s">
        <v>768</v>
      </c>
      <c r="AF12" s="258">
        <f>G12*'1.Общие данные по зданию'!$C$19*N12/8.078/1163/0.93</f>
        <v>10.68133541881631</v>
      </c>
      <c r="AG12" s="258">
        <f>I12*'1.Общие данные по зданию'!$C$16*IF('1.Общие данные по зданию'!$C$6='Экспресс потенциал'!$B$6,0.032,0.059)*1000/'1.Общие данные по зданию'!$C$15/8.078/0.93</f>
        <v>4.9151378985039962</v>
      </c>
      <c r="AH12" s="258">
        <f t="shared" si="0"/>
        <v>15.596473317320307</v>
      </c>
    </row>
    <row r="13" spans="1:34">
      <c r="A13" s="334"/>
      <c r="B13" s="334" t="s">
        <v>798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782</v>
      </c>
      <c r="M13" s="258" t="s">
        <v>782</v>
      </c>
      <c r="N13" s="258">
        <f>VLOOKUP('1.Общие данные по зданию'!$C$10,'Экспресс потенциал'!C49:F60,3,1)</f>
        <v>0.97</v>
      </c>
      <c r="O13" s="278">
        <v>20</v>
      </c>
      <c r="P13" s="258" t="s">
        <v>782</v>
      </c>
      <c r="Q13" s="258" t="s">
        <v>782</v>
      </c>
      <c r="R13" s="289">
        <f>VLOOKUP(0.9999*'0.Результаты расчета'!$B$29,'Поликлиника,амбулаторий'!$C$6:$E$55,3,1)</f>
        <v>0</v>
      </c>
      <c r="S13" s="289">
        <f>VLOOKUP(0.9999*'0.Результаты расчета'!$B$26,'Поликлиника,амбулаторий'!$C$73:$E$122,3,1)</f>
        <v>0.26137884267631101</v>
      </c>
      <c r="T13" s="289">
        <f>VLOOKUP(0.9999*'0.Результаты расчета'!$B$27,'Поликлиника,амбулаторий'!$C$138:$E$187,3,1)</f>
        <v>0</v>
      </c>
      <c r="U13" s="289">
        <f>VLOOKUP(0.9999*'0.Результаты расчета'!$B$28,'Поликлиника,амбулаторий'!$C$204:$E$253,3,1)</f>
        <v>1.8962765957446805E-2</v>
      </c>
      <c r="V13" s="331">
        <v>0.06</v>
      </c>
      <c r="W13" s="331">
        <v>0.06</v>
      </c>
      <c r="X13" s="289">
        <f>VLOOKUP(0.9999*'0.Результаты расчета'!$B$29,'Поликлиника,амбулаторий'!$C$6:$E$55,2,1)</f>
        <v>2.0733532934131601E-2</v>
      </c>
      <c r="Y13" s="289">
        <f>VLOOKUP(0.9999*'0.Результаты расчета'!$B$26,'Поликлиника,амбулаторий'!$C$73:$E$122,2,1)</f>
        <v>0.76896473779385177</v>
      </c>
      <c r="Z13" s="289">
        <f>VLOOKUP(0.9999*'0.Результаты расчета'!$B$27,'Поликлиника,амбулаторий'!$C$138:$E$187,2,1)</f>
        <v>0</v>
      </c>
      <c r="AA13" s="289">
        <f>VLOOKUP(0.9999*'0.Результаты расчета'!$B$28,'Поликлиника,амбулаторий'!$C$204:$E$253,2,1)</f>
        <v>0.18962765957446803</v>
      </c>
      <c r="AB13" s="258" t="s">
        <v>782</v>
      </c>
      <c r="AC13" s="258" t="s">
        <v>782</v>
      </c>
      <c r="AD13" s="258" t="s">
        <v>765</v>
      </c>
      <c r="AE13" s="327" t="s">
        <v>768</v>
      </c>
      <c r="AF13" s="258">
        <f>G13*'1.Общие данные по зданию'!$C$19*N13/8.078/1163/0.93</f>
        <v>9.5592985953682064</v>
      </c>
      <c r="AG13" s="258">
        <f>I13*'1.Общие данные по зданию'!$C$16*IF('1.Общие данные по зданию'!$C$6='Экспресс потенциал'!$B$6,0.032,0.059)*1000/'1.Общие данные по зданию'!$C$15/8.078/0.93</f>
        <v>1.9736461059629944</v>
      </c>
      <c r="AH13" s="258">
        <f t="shared" si="0"/>
        <v>11.5329447013312</v>
      </c>
    </row>
    <row r="14" spans="1:34">
      <c r="B14" s="258" t="s">
        <v>788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782</v>
      </c>
      <c r="I14" s="258" t="s">
        <v>782</v>
      </c>
      <c r="J14" s="258">
        <v>7.53</v>
      </c>
      <c r="K14" s="258">
        <f>ROUND(J14*0.6,2)</f>
        <v>4.5199999999999996</v>
      </c>
      <c r="L14" s="258" t="s">
        <v>782</v>
      </c>
      <c r="M14" s="258" t="s">
        <v>782</v>
      </c>
      <c r="N14" s="329">
        <f>VLOOKUP('1.Общие данные по зданию'!$C$10,'Экспресс потенциал'!C33:I43,2,1)</f>
        <v>0.81</v>
      </c>
      <c r="O14" s="278">
        <v>20</v>
      </c>
      <c r="P14" s="258" t="s">
        <v>782</v>
      </c>
      <c r="Q14" s="258" t="s">
        <v>782</v>
      </c>
      <c r="R14" s="289">
        <f>VLOOKUP(0.9999*'0.Результаты расчета'!$B$29,'Аптека,мол.кухня,ветаптека'!$C$6:$E$55,3,1)</f>
        <v>0</v>
      </c>
      <c r="S14" s="289">
        <f>VLOOKUP(0.9999*'0.Результаты расчета'!$B$26,'Аптека,мол.кухня,ветаптека'!$C$73:$E$122,3,1)</f>
        <v>0.24420950883359543</v>
      </c>
      <c r="T14" s="331">
        <v>0.06</v>
      </c>
      <c r="U14" s="289">
        <f>VLOOKUP(0.9999*'0.Результаты расчета'!$B$28,'Аптека,мол.кухня,ветаптека'!$C$204:$E$253,3,1)</f>
        <v>0</v>
      </c>
      <c r="V14" s="331">
        <v>0.06</v>
      </c>
      <c r="W14" s="331">
        <v>0.06</v>
      </c>
      <c r="X14" s="289">
        <f>VLOOKUP(0.9999*'0.Результаты расчета'!$B$29,'Аптека,мол.кухня,ветаптека'!$C$6:$E$55,2,1)</f>
        <v>0</v>
      </c>
      <c r="Y14" s="289">
        <f>VLOOKUP(0.9999*'0.Результаты расчета'!$B$26,'Аптека,мол.кухня,ветаптека'!$C$73:$E$122,2,1)</f>
        <v>0.74034918138932571</v>
      </c>
      <c r="Z14" s="258" t="s">
        <v>782</v>
      </c>
      <c r="AA14" s="289">
        <f>VLOOKUP(0.9999*'0.Результаты расчета'!$B$28,'Аптека,мол.кухня,ветаптека'!$C$204:$E$253,2,1)</f>
        <v>0</v>
      </c>
      <c r="AB14" s="289" t="e">
        <f>VLOOKUP(0.9999*'0.Результаты расчета'!$B$30,'Аптека,мол.кухня,ветаптека'!$C$270:$E$319,2,1)</f>
        <v>#VALUE!</v>
      </c>
      <c r="AC14" s="258" t="s">
        <v>782</v>
      </c>
      <c r="AD14" s="258" t="s">
        <v>763</v>
      </c>
      <c r="AE14" s="258" t="s">
        <v>767</v>
      </c>
      <c r="AF14" s="258">
        <f>G14*'1.Общие данные по зданию'!$C$19*N14/8.078/1163/0.93</f>
        <v>8.7698228407330809</v>
      </c>
      <c r="AH14" s="258">
        <f t="shared" si="0"/>
        <v>8.7698228407330809</v>
      </c>
    </row>
    <row r="15" spans="1:34">
      <c r="A15" s="334"/>
      <c r="B15" s="334" t="s">
        <v>799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>
        <f>VLOOKUP('1.Общие данные по зданию'!$C$10,'Экспресс потенциал'!C65:F76,2,1)</f>
        <v>0.95</v>
      </c>
      <c r="O15" s="278">
        <v>20</v>
      </c>
      <c r="P15" s="258" t="s">
        <v>782</v>
      </c>
      <c r="Q15" s="258" t="s">
        <v>782</v>
      </c>
      <c r="R15" s="289">
        <f>VLOOKUP(0.9999*'0.Результаты расчета'!$B$29,Больница!$C$6:$E$55,3,1)</f>
        <v>0</v>
      </c>
      <c r="S15" s="289">
        <f>VLOOKUP(0.9999*'0.Результаты расчета'!$B$26,Больница!$C$73:$E$122,3,1)</f>
        <v>0.2344181818181818</v>
      </c>
      <c r="T15" s="289">
        <f>VLOOKUP(0.9999*'0.Результаты расчета'!$B$27,Больница!$C$138:$E$187,3,1)</f>
        <v>0</v>
      </c>
      <c r="U15" s="289">
        <f>VLOOKUP(0.9999*'0.Результаты расчета'!$B$28,Больница!$C$204:$E$253,3,1)</f>
        <v>0</v>
      </c>
      <c r="V15" s="289" t="e">
        <f>VLOOKUP(0.9999*'0.Результаты расчета'!$B$30,Больница!$C$270:$E$319,3,1)</f>
        <v>#VALUE!</v>
      </c>
      <c r="W15" s="331">
        <v>0.06</v>
      </c>
      <c r="X15" s="289">
        <f>VLOOKUP(0.9999*'0.Результаты расчета'!$B$29,Больница!$C$6:$E$55,2,1)</f>
        <v>0</v>
      </c>
      <c r="Y15" s="289">
        <f>VLOOKUP(0.9999*'0.Результаты расчета'!$B$26,Больница!$C$73:$E$122,2,1)</f>
        <v>0.72403030303030302</v>
      </c>
      <c r="Z15" s="289">
        <f>VLOOKUP(0.9999*'0.Результаты расчета'!$B$27,Больница!$C$138:$E$187,2,1)</f>
        <v>0</v>
      </c>
      <c r="AA15" s="289">
        <f>VLOOKUP(0.9999*'0.Результаты расчета'!$B$28,Больница!$C$204:$E$253,2,1)</f>
        <v>0</v>
      </c>
      <c r="AB15" s="289" t="e">
        <f>VLOOKUP(0.9999*'0.Результаты расчета'!$B$30,Больница!$C$270:$E$319,2,1)</f>
        <v>#VALUE!</v>
      </c>
      <c r="AC15" s="258" t="s">
        <v>782</v>
      </c>
      <c r="AD15" s="258" t="s">
        <v>766</v>
      </c>
      <c r="AE15" s="327" t="s">
        <v>769</v>
      </c>
      <c r="AF15" s="258">
        <f>G15*'1.Общие данные по зданию'!$C$19*N15/8.078/1163/0.93</f>
        <v>11.513123803060326</v>
      </c>
      <c r="AG15" s="258">
        <f>I15*'1.Общие данные по зданию'!$C$16*IF('1.Общие данные по зданию'!$C$6='Экспресс потенциал'!$B$6,0.032,0.059)*1000/'1.Общие данные по зданию'!$C$15/8.078/0.93</f>
        <v>3.8334280135050474</v>
      </c>
      <c r="AH15" s="258">
        <f t="shared" si="0"/>
        <v>15.346551816565373</v>
      </c>
    </row>
    <row r="16" spans="1:34">
      <c r="A16" s="334"/>
      <c r="B16" s="334" t="s">
        <v>800</v>
      </c>
      <c r="C16" s="258">
        <v>1</v>
      </c>
      <c r="D16" s="258">
        <v>6.22</v>
      </c>
      <c r="E16" s="258">
        <v>3.73</v>
      </c>
      <c r="F16" s="258" t="s">
        <v>188</v>
      </c>
      <c r="G16" s="258" t="s">
        <v>188</v>
      </c>
      <c r="H16" s="258" t="s">
        <v>782</v>
      </c>
      <c r="I16" s="258" t="s">
        <v>782</v>
      </c>
      <c r="J16" s="258">
        <v>1.45</v>
      </c>
      <c r="K16" s="258">
        <v>0.87</v>
      </c>
      <c r="L16" s="258" t="s">
        <v>782</v>
      </c>
      <c r="M16" s="258" t="s">
        <v>782</v>
      </c>
      <c r="N16" s="329">
        <f>VLOOKUP('1.Общие данные по зданию'!$C$10,'Экспресс потенциал'!C49:F60,2,1)</f>
        <v>0.94</v>
      </c>
      <c r="O16" s="278">
        <v>20</v>
      </c>
      <c r="P16" s="258" t="s">
        <v>782</v>
      </c>
      <c r="Q16" s="258" t="s">
        <v>782</v>
      </c>
      <c r="R16" s="289">
        <f>VLOOKUP(0.9999*'0.Результаты расчета'!$B$29,ФАП!$C$6:$E$55,3,1)</f>
        <v>0.35865591435748501</v>
      </c>
      <c r="S16" s="331">
        <v>0.06</v>
      </c>
      <c r="T16" s="331">
        <v>0.06</v>
      </c>
      <c r="U16" s="289">
        <f>VLOOKUP(0.9999*'0.Результаты расчета'!$B$28,ФАП!$C$204:$E$253,3,1)</f>
        <v>0.21847944005051434</v>
      </c>
      <c r="V16" s="331">
        <v>0.06</v>
      </c>
      <c r="W16" s="331">
        <v>0.06</v>
      </c>
      <c r="X16" s="289">
        <f>VLOOKUP(0.9999*'0.Результаты расчета'!$B$29,ФАП!$C$6:$E$55,2,1)</f>
        <v>0.9310931905958082</v>
      </c>
      <c r="Y16" s="258" t="s">
        <v>782</v>
      </c>
      <c r="Z16" s="258" t="s">
        <v>782</v>
      </c>
      <c r="AA16" s="289">
        <f>VLOOKUP(0.9999*'0.Результаты расчета'!$B$28,ФАП!$C$204:$E$253,2,1)</f>
        <v>0.69746573341752383</v>
      </c>
      <c r="AB16" s="258" t="s">
        <v>782</v>
      </c>
      <c r="AC16" s="258" t="s">
        <v>782</v>
      </c>
      <c r="AD16" s="258" t="s">
        <v>763</v>
      </c>
      <c r="AE16" s="258" t="s">
        <v>767</v>
      </c>
      <c r="AF16" s="258">
        <f>G13*'1.Общие данные по зданию'!$C$19*N16/8.078/1163/0.93</f>
        <v>9.2636501852021773</v>
      </c>
      <c r="AH16" s="258">
        <f t="shared" si="0"/>
        <v>9.2636501852021773</v>
      </c>
    </row>
    <row r="17" spans="1:34">
      <c r="A17" s="334"/>
      <c r="B17" s="334" t="s">
        <v>801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782</v>
      </c>
      <c r="I17" s="258" t="s">
        <v>782</v>
      </c>
      <c r="J17" s="258">
        <v>2.1800000000000002</v>
      </c>
      <c r="K17" s="258">
        <f t="shared" ref="K17:K26" si="3">ROUND(J17*0.6,2)</f>
        <v>1.31</v>
      </c>
      <c r="L17" s="258" t="s">
        <v>782</v>
      </c>
      <c r="M17" s="258" t="s">
        <v>782</v>
      </c>
      <c r="N17" s="329">
        <f>VLOOKUP('1.Общие данные по зданию'!$C$10,'Экспресс потенциал'!C82:L92,5,1)</f>
        <v>0.9</v>
      </c>
      <c r="O17" s="278">
        <v>18</v>
      </c>
      <c r="P17" s="258" t="s">
        <v>782</v>
      </c>
      <c r="Q17" s="258" t="s">
        <v>782</v>
      </c>
      <c r="R17" s="328">
        <f>VLOOKUP(0.9999*'0.Результаты расчета'!$B$29,'Откр.спорт.сооруж-е'!$C$6:$E$55,3,1)</f>
        <v>2.9572050561797771E-2</v>
      </c>
      <c r="S17" s="328">
        <f>VLOOKUP(0.9999*'0.Результаты расчета'!$B$26,'Откр.спорт.сооруж-е'!$C$73:$E$122,3,1)</f>
        <v>0.20608601468322305</v>
      </c>
      <c r="T17" s="331">
        <v>0.06</v>
      </c>
      <c r="U17" s="328">
        <f>VLOOKUP(0.9999*'0.Результаты расчета'!$B$28,'Откр.спорт.сооруж-е'!$C$204:$E$253,3,1)</f>
        <v>0</v>
      </c>
      <c r="V17" s="331">
        <v>0.06</v>
      </c>
      <c r="W17" s="331">
        <v>0.06</v>
      </c>
      <c r="X17" s="328">
        <f>VLOOKUP(0.9999*'0.Результаты расчета'!$B$29,'Откр.спорт.сооруж-е'!$C$6:$E$55,2,1)</f>
        <v>0.29572050561797764</v>
      </c>
      <c r="Y17" s="328">
        <f>VLOOKUP(0.9999*'0.Результаты расчета'!$B$26,'Откр.спорт.сооруж-е'!$C$73:$E$122,2,1)</f>
        <v>0.67681002447203842</v>
      </c>
      <c r="Z17" s="328">
        <f>VLOOKUP(0.9999*'0.Результаты расчета'!$B$27,'Откр.спорт.сооруж-е'!$C$138:$E$187,2,1)</f>
        <v>0</v>
      </c>
      <c r="AA17" s="328">
        <f>VLOOKUP(0.9999*'0.Результаты расчета'!$B$28,'Откр.спорт.сооруж-е'!$C$204:$E$253,2,1)</f>
        <v>0</v>
      </c>
      <c r="AB17" s="258" t="s">
        <v>782</v>
      </c>
      <c r="AC17" s="258" t="s">
        <v>782</v>
      </c>
      <c r="AD17" s="258" t="s">
        <v>764</v>
      </c>
      <c r="AE17" s="327" t="s">
        <v>770</v>
      </c>
      <c r="AF17" s="258">
        <f>G17*'1.Общие данные по зданию'!$C$19*N17/8.078/1163/0.93</f>
        <v>12.379047718028009</v>
      </c>
      <c r="AH17" s="258">
        <f t="shared" si="0"/>
        <v>12.379047718028009</v>
      </c>
    </row>
    <row r="18" spans="1:34">
      <c r="A18" s="334"/>
      <c r="B18" s="334" t="s">
        <v>802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782</v>
      </c>
      <c r="M18" s="258" t="s">
        <v>782</v>
      </c>
      <c r="N18" s="329">
        <f>VLOOKUP('1.Общие данные по зданию'!$C$10,'Экспресс потенциал'!C82:L92,6,1)</f>
        <v>0.93</v>
      </c>
      <c r="O18" s="278">
        <v>18</v>
      </c>
      <c r="P18" s="258" t="s">
        <v>782</v>
      </c>
      <c r="Q18" s="258" t="s">
        <v>782</v>
      </c>
      <c r="R18" s="328">
        <f>VLOOKUP(0.9999*'0.Результаты расчета'!$B$29,'Крыт.спорт.сооруж-е'!$C$6:$E$55,3,1)</f>
        <v>7.7452042628774476E-2</v>
      </c>
      <c r="S18" s="328">
        <f>VLOOKUP(0.9999*'0.Результаты расчета'!$B$26,'Крыт.спорт.сооруж-е'!$C$73:$E$122,3,1)</f>
        <v>0.2267566348655681</v>
      </c>
      <c r="T18" s="328">
        <f>VLOOKUP(0.9999*'0.Результаты расчета'!$B$27,'Крыт.спорт.сооруж-е'!$C$138:$E$187,3,1)</f>
        <v>2.9955056179775275E-2</v>
      </c>
      <c r="U18" s="328">
        <f>VLOOKUP(0.9999*'0.Результаты расчета'!$B$28,'Крыт.спорт.сооруж-е'!$C$204:$E$253,3,1)</f>
        <v>0.18745907473309609</v>
      </c>
      <c r="V18" s="331">
        <v>0.06</v>
      </c>
      <c r="W18" s="331">
        <v>0.06</v>
      </c>
      <c r="X18" s="328">
        <f>VLOOKUP(0.9999*'0.Результаты расчета'!$B$29,'Крыт.спорт.сооруж-е'!$C$6:$E$55,2,1)</f>
        <v>0.46242007104795751</v>
      </c>
      <c r="Y18" s="328">
        <f>VLOOKUP(0.9999*'0.Результаты расчета'!$B$26,'Крыт.спорт.сооруж-е'!$C$73:$E$122,2,1)</f>
        <v>0.71126105810928009</v>
      </c>
      <c r="Z18" s="328">
        <f>VLOOKUP(0.9999*'0.Результаты расчета'!$B$27,'Крыт.спорт.сооруж-е'!$C$138:$E$187,2,1)</f>
        <v>0.29955056179775275</v>
      </c>
      <c r="AA18" s="328">
        <f>VLOOKUP(0.9999*'0.Результаты расчета'!$B$28,'Крыт.спорт.сооруж-е'!$C$204:$E$253,2,1)</f>
        <v>0.64576512455516011</v>
      </c>
      <c r="AB18" s="258" t="s">
        <v>782</v>
      </c>
      <c r="AC18" s="258" t="s">
        <v>782</v>
      </c>
      <c r="AD18" s="258" t="s">
        <v>764</v>
      </c>
      <c r="AE18" s="327" t="s">
        <v>770</v>
      </c>
      <c r="AF18" s="258">
        <f>G18*'1.Общие данные по зданию'!$C$19*N18/8.078/1163/0.93</f>
        <v>11.941534356447681</v>
      </c>
      <c r="AG18" s="258">
        <f>I18*'1.Общие данные по зданию'!$C$16*IF('1.Общие данные по зданию'!$C$6='Экспресс потенциал'!$B$6,0.032,0.059)*1000/'1.Общие данные по зданию'!$C$15/8.078/0.93</f>
        <v>1.1765967170164005</v>
      </c>
      <c r="AH18" s="258">
        <f t="shared" si="0"/>
        <v>13.118131073464081</v>
      </c>
    </row>
    <row r="19" spans="1:34">
      <c r="B19" s="258" t="s">
        <v>789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782</v>
      </c>
      <c r="I19" s="258" t="s">
        <v>782</v>
      </c>
      <c r="J19" s="258">
        <v>9.5399999999999991</v>
      </c>
      <c r="K19" s="258">
        <f t="shared" si="3"/>
        <v>5.72</v>
      </c>
      <c r="L19" s="258" t="s">
        <v>782</v>
      </c>
      <c r="M19" s="258" t="s">
        <v>782</v>
      </c>
      <c r="N19" s="330">
        <f>VLOOKUP('1.Общие данные по зданию'!$C$10,'Экспресс потенциал'!C82:L92,3,1)</f>
        <v>0.95</v>
      </c>
      <c r="O19" s="278">
        <v>24</v>
      </c>
      <c r="P19" s="258" t="s">
        <v>782</v>
      </c>
      <c r="Q19" s="258" t="s">
        <v>782</v>
      </c>
      <c r="R19" s="289">
        <f>VLOOKUP(0.9999*'0.Результаты расчета'!$B$29,Бассейны!$C$6:$E$55,3,1)</f>
        <v>0</v>
      </c>
      <c r="S19" s="289">
        <f>VLOOKUP(0.9999*'0.Результаты расчета'!$B$26,Бассейны!$C$73:$E$122,3,1)</f>
        <v>0.13167671904805162</v>
      </c>
      <c r="T19" s="331">
        <v>0.06</v>
      </c>
      <c r="U19" s="289">
        <f>VLOOKUP(0.9999*'0.Результаты расчета'!$B$28,Бассейны!$C$204:$E$253,3,1)</f>
        <v>0</v>
      </c>
      <c r="V19" s="331">
        <v>0.06</v>
      </c>
      <c r="W19" s="331">
        <v>0.06</v>
      </c>
      <c r="X19" s="289">
        <f>VLOOKUP(0.9999*'0.Результаты расчета'!$B$29,Бассейны!$C$6:$E$55,2,1)</f>
        <v>0</v>
      </c>
      <c r="Y19" s="289">
        <f>VLOOKUP(0.9999*'0.Результаты расчета'!$B$26,Бассейны!$C$73:$E$122,2,1)</f>
        <v>0.55279453174675264</v>
      </c>
      <c r="Z19" s="258" t="s">
        <v>782</v>
      </c>
      <c r="AA19" s="289">
        <f>VLOOKUP(0.9999*'0.Результаты расчета'!$B$28,Бассейны!$C$204:$E$253,2,1)</f>
        <v>0</v>
      </c>
      <c r="AB19" s="258" t="s">
        <v>782</v>
      </c>
      <c r="AC19" s="258" t="s">
        <v>782</v>
      </c>
      <c r="AD19" s="258" t="s">
        <v>764</v>
      </c>
      <c r="AE19" s="327" t="s">
        <v>770</v>
      </c>
      <c r="AF19" s="258">
        <f>G19*'1.Общие данные по зданию'!$C$19*N19/8.078/1163/0.93</f>
        <v>18.039181566666446</v>
      </c>
      <c r="AH19" s="258">
        <f t="shared" si="0"/>
        <v>18.039181566666446</v>
      </c>
    </row>
    <row r="20" spans="1:34">
      <c r="B20" s="258" t="s">
        <v>790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782</v>
      </c>
      <c r="M20" s="258" t="s">
        <v>782</v>
      </c>
      <c r="N20" s="329">
        <f>VLOOKUP('1.Общие данные по зданию'!$C$10,'Экспресс потенциал'!C33:I43,2,1)</f>
        <v>0.81</v>
      </c>
      <c r="O20" s="278">
        <v>20</v>
      </c>
      <c r="P20" s="258" t="s">
        <v>782</v>
      </c>
      <c r="Q20" s="258" t="s">
        <v>782</v>
      </c>
      <c r="R20" s="289">
        <f>VLOOKUP(0.9999*'0.Результаты расчета'!$B$29,Библиотеки!$C$6:$E$55,3,1)</f>
        <v>0.19022478386167149</v>
      </c>
      <c r="S20" s="289">
        <f>VLOOKUP(0.9999*'0.Результаты расчета'!$B$26,Библиотеки!$C$73:$E$122,3,1)</f>
        <v>0.2523074978938501</v>
      </c>
      <c r="T20" s="289">
        <f>VLOOKUP(0.9999*'0.Результаты расчета'!$B$27,Библиотеки!$C$138:$E$187,3,1)</f>
        <v>0</v>
      </c>
      <c r="U20" s="289">
        <f>VLOOKUP(0.9999*'0.Результаты расчета'!$B$28,Библиотеки!$C$204:$E$253,3,1)</f>
        <v>0</v>
      </c>
      <c r="V20" s="331">
        <v>0.06</v>
      </c>
      <c r="W20" s="331">
        <v>0.06</v>
      </c>
      <c r="X20" s="289">
        <f>VLOOKUP(0.9999*'0.Результаты расчета'!$B$29,Библиотеки!$C$6:$E$55,2,1)</f>
        <v>0.65037463976945242</v>
      </c>
      <c r="Y20" s="289">
        <f>VLOOKUP(0.9999*'0.Результаты расчета'!$B$26,Библиотеки!$C$73:$E$122,2,1)</f>
        <v>0.75384582982308346</v>
      </c>
      <c r="Z20" s="289">
        <f>VLOOKUP(0.9999*'0.Результаты расчета'!$B$27,Библиотеки!$C$138:$E$187,2,1)</f>
        <v>0</v>
      </c>
      <c r="AA20" s="289">
        <f>VLOOKUP(0.9999*'0.Результаты расчета'!$B$28,Библиотеки!$C$204:$E$253,2,1)</f>
        <v>0</v>
      </c>
      <c r="AB20" s="258" t="s">
        <v>782</v>
      </c>
      <c r="AC20" s="258" t="s">
        <v>782</v>
      </c>
      <c r="AD20" s="258" t="s">
        <v>763</v>
      </c>
      <c r="AE20" s="258" t="s">
        <v>767</v>
      </c>
      <c r="AF20" s="258">
        <f>G20*'1.Общие данные по зданию'!$C$19*N20/8.078/1163/0.93</f>
        <v>9.1291137658076469</v>
      </c>
      <c r="AG20" s="258">
        <f>I20*'1.Общие данные по зданию'!$C$16*IF('1.Общие данные по зданию'!$C$6='Экспресс потенциал'!$B$6,0.032,0.059)*1000/'1.Общие данные по зданию'!$C$15/8.078/0.93</f>
        <v>2.8655823269270404</v>
      </c>
      <c r="AH20" s="258">
        <f t="shared" si="0"/>
        <v>11.994696092734687</v>
      </c>
    </row>
    <row r="21" spans="1:34">
      <c r="B21" s="258" t="s">
        <v>791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782</v>
      </c>
      <c r="I21" s="258" t="s">
        <v>782</v>
      </c>
      <c r="J21" s="258">
        <v>0.28000000000000003</v>
      </c>
      <c r="K21" s="258">
        <f t="shared" si="3"/>
        <v>0.17</v>
      </c>
      <c r="L21" s="258" t="s">
        <v>782</v>
      </c>
      <c r="M21" s="258" t="s">
        <v>782</v>
      </c>
      <c r="N21" s="329">
        <f>VLOOKUP('1.Общие данные по зданию'!$C$10,'Экспресс потенциал'!C82:L92,3,1)</f>
        <v>0.95</v>
      </c>
      <c r="O21" s="278">
        <v>20</v>
      </c>
      <c r="P21" s="258" t="s">
        <v>782</v>
      </c>
      <c r="Q21" s="258" t="s">
        <v>782</v>
      </c>
      <c r="R21" s="289">
        <f>VLOOKUP(0.9999*'0.Результаты расчета'!$B$29,Музеи!$C$6:$E$55,3,1)</f>
        <v>7.4858789625360217E-2</v>
      </c>
      <c r="S21" s="289">
        <f>VLOOKUP(0.9999*'0.Результаты расчета'!$B$26,Музеи!$C$73:$E$122,3,1)</f>
        <v>0.24808217993079587</v>
      </c>
      <c r="T21" s="331">
        <v>0.06</v>
      </c>
      <c r="U21" s="289">
        <f>VLOOKUP(0.9999*'0.Результаты расчета'!$B$28,Музеи!$C$204:$E$253,3,1)</f>
        <v>0.36579075342465756</v>
      </c>
      <c r="V21" s="331">
        <v>0.06</v>
      </c>
      <c r="W21" s="331">
        <v>0.06</v>
      </c>
      <c r="X21" s="289">
        <f>VLOOKUP(0.9999*'0.Результаты расчета'!$B$29,Музеи!$C$6:$E$55,2,1)</f>
        <v>0.4580979827089337</v>
      </c>
      <c r="Y21" s="289">
        <f>VLOOKUP(0.9999*'0.Результаты расчета'!$B$26,Музеи!$C$73:$E$122,2,1)</f>
        <v>0.74680363321799315</v>
      </c>
      <c r="Z21" s="258" t="s">
        <v>782</v>
      </c>
      <c r="AA21" s="289">
        <f>VLOOKUP(0.9999*'0.Результаты расчета'!$B$28,Музеи!$C$204:$E$253,2,1)</f>
        <v>0.94298458904109583</v>
      </c>
      <c r="AB21" s="258" t="s">
        <v>782</v>
      </c>
      <c r="AC21" s="258" t="s">
        <v>782</v>
      </c>
      <c r="AD21" s="258" t="s">
        <v>764</v>
      </c>
      <c r="AE21" s="327" t="s">
        <v>770</v>
      </c>
      <c r="AF21" s="258">
        <f>G21*'1.Общие данные по зданию'!$C$19*N21/8.078/1163/0.93</f>
        <v>10.725306610934936</v>
      </c>
      <c r="AH21" s="258">
        <f t="shared" si="0"/>
        <v>10.725306610934936</v>
      </c>
    </row>
    <row r="22" spans="1:34">
      <c r="B22" s="258" t="s">
        <v>792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782</v>
      </c>
      <c r="I22" s="258" t="s">
        <v>782</v>
      </c>
      <c r="J22" s="258">
        <v>0.84</v>
      </c>
      <c r="K22" s="258">
        <f t="shared" si="3"/>
        <v>0.5</v>
      </c>
      <c r="L22" s="258" t="s">
        <v>782</v>
      </c>
      <c r="M22" s="258" t="s">
        <v>782</v>
      </c>
      <c r="N22" s="329">
        <f>VLOOKUP('1.Общие данные по зданию'!$C$10,'Экспресс потенциал'!C82:L92,3,1)</f>
        <v>0.95</v>
      </c>
      <c r="O22" s="278">
        <v>20</v>
      </c>
      <c r="P22" s="258" t="s">
        <v>782</v>
      </c>
      <c r="Q22" s="258" t="s">
        <v>782</v>
      </c>
      <c r="R22" s="289">
        <f>VLOOKUP(0.9999*'0.Результаты расчета'!$B$29,'Театры, кинотеатры'!$C$6:$E$55,3,1)</f>
        <v>2.4193641618497127E-2</v>
      </c>
      <c r="S22" s="289">
        <f>VLOOKUP(0.9999*'0.Результаты расчета'!$B$26,'Театры, кинотеатры'!$C$73:$E$122,3,1)</f>
        <v>0.26493739130434779</v>
      </c>
      <c r="T22" s="331">
        <v>0.06</v>
      </c>
      <c r="U22" s="289">
        <f>VLOOKUP(0.9999*'0.Результаты расчета'!$B$28,'Театры, кинотеатры'!$C$204:$E$253,3,1)</f>
        <v>0.3028958064516129</v>
      </c>
      <c r="V22" s="331">
        <v>0.06</v>
      </c>
      <c r="W22" s="331">
        <v>0.06</v>
      </c>
      <c r="X22" s="289">
        <f>VLOOKUP(0.9999*'0.Результаты расчета'!$B$29,'Театры, кинотеатры'!$C$6:$E$55,2,1)</f>
        <v>0.24193641618497125</v>
      </c>
      <c r="Y22" s="289">
        <f>VLOOKUP(0.9999*'0.Результаты расчета'!$B$26,'Театры, кинотеатры'!$C$73:$E$122,2,1)</f>
        <v>0.77489565217391299</v>
      </c>
      <c r="Z22" s="258" t="s">
        <v>782</v>
      </c>
      <c r="AA22" s="289">
        <f>VLOOKUP(0.9999*'0.Результаты расчета'!$B$28,'Театры, кинотеатры'!$C$204:$E$253,2,1)</f>
        <v>0.83815967741935493</v>
      </c>
      <c r="AB22" s="258" t="s">
        <v>782</v>
      </c>
      <c r="AC22" s="258" t="s">
        <v>782</v>
      </c>
      <c r="AD22" s="258" t="s">
        <v>764</v>
      </c>
      <c r="AE22" s="327" t="s">
        <v>770</v>
      </c>
      <c r="AF22" s="258">
        <f>G22*'1.Общие данные по зданию'!$C$19*N22/8.078/1163/0.93</f>
        <v>9.4867846995936276</v>
      </c>
      <c r="AH22" s="258">
        <f t="shared" si="0"/>
        <v>9.4867846995936276</v>
      </c>
    </row>
    <row r="23" spans="1:34">
      <c r="A23" s="334"/>
      <c r="B23" s="334" t="s">
        <v>803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>
        <f>VLOOKUP('1.Общие данные по зданию'!$C$10,'Экспресс потенциал'!C82:L92,3,1)</f>
        <v>0.95</v>
      </c>
      <c r="O23" s="278">
        <v>20</v>
      </c>
      <c r="P23" s="278">
        <v>88.82</v>
      </c>
      <c r="Q23" s="278">
        <f>0.6*P23</f>
        <v>53.291999999999994</v>
      </c>
      <c r="R23" s="289">
        <f>VLOOKUP(0.9999*'0.Результаты расчета'!$B$29,Клуб!$C$6:$E$55,3,1)</f>
        <v>0.25386842105263163</v>
      </c>
      <c r="S23" s="289">
        <f>VLOOKUP(0.9999*'0.Результаты расчета'!$B$26,Клуб!$C$73:$E$122,3,1)</f>
        <v>0.23502425876010782</v>
      </c>
      <c r="T23" s="289">
        <f>VLOOKUP(0.9999*'0.Результаты расчета'!$B$27,Клуб!$C$138:$E$187,3,1)</f>
        <v>0.31464799025578566</v>
      </c>
      <c r="U23" s="289">
        <f>VLOOKUP(0.9999*'0.Результаты расчета'!$B$28,Клуб!$C$204:$E$253,3,1)</f>
        <v>0.22884429065743947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>
        <f>VLOOKUP(0.9999*'0.Результаты расчета'!$B$29,Клуб!$C$6:$E$55,2,1)</f>
        <v>0.75644736842105276</v>
      </c>
      <c r="Y23" s="289">
        <f>VLOOKUP(0.9999*'0.Результаты расчета'!$B$26,Клуб!$C$73:$E$122,2,1)</f>
        <v>0.72504043126684636</v>
      </c>
      <c r="Z23" s="289">
        <f>VLOOKUP(0.9999*'0.Результаты расчета'!$B$27,Клуб!$C$138:$E$187,2,1)</f>
        <v>0.85774665042630949</v>
      </c>
      <c r="AA23" s="289">
        <f>VLOOKUP(0.9999*'0.Результаты расчета'!$B$28,Клуб!$C$204:$E$253,2,1)</f>
        <v>0.71474048442906568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764</v>
      </c>
      <c r="AE23" s="327" t="s">
        <v>770</v>
      </c>
      <c r="AF23" s="258">
        <f>G23*'1.Общие данные по зданию'!$C$19*N23/8.078/1163/0.93</f>
        <v>11.216318256259598</v>
      </c>
      <c r="AG23" s="258">
        <f>I23*'1.Общие данные по зданию'!$C$16*IF('1.Общие данные по зданию'!$C$6='Экспресс потенциал'!$B$6,0.032,0.059)*1000/'1.Общие данные по зданию'!$C$15/8.078/0.93</f>
        <v>0.20875103043839363</v>
      </c>
      <c r="AH23" s="258">
        <f t="shared" si="0"/>
        <v>11.425069286697992</v>
      </c>
    </row>
    <row r="24" spans="1:34">
      <c r="B24" s="258" t="s">
        <v>793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>
        <f>VLOOKUP('1.Общие данные по зданию'!$C$10,'Экспресс потенциал'!C33:I43,4,1)</f>
        <v>0.89</v>
      </c>
      <c r="O24" s="278">
        <v>20</v>
      </c>
      <c r="P24" s="278">
        <v>260.89999999999998</v>
      </c>
      <c r="Q24" s="278">
        <f>0.6*P24</f>
        <v>156.54</v>
      </c>
      <c r="R24" s="289">
        <f>VLOOKUP(0.9999*'0.Результаты расчета'!$B$29,'Адм. здания'!$C$6:$E$55,3,1)</f>
        <v>0</v>
      </c>
      <c r="S24" s="289">
        <f>VLOOKUP(0.9999*'0.Результаты расчета'!$B$26,'Адм. здания'!$C$73:$E$122,3,1)</f>
        <v>0.24755431993156543</v>
      </c>
      <c r="T24" s="289">
        <f>VLOOKUP(0.9999*'0.Результаты расчета'!$B$27,'Адм. здания'!$C$138:$E$187,3,1)</f>
        <v>0</v>
      </c>
      <c r="U24" s="289">
        <f>VLOOKUP(0.9999*'0.Результаты расчета'!$B$28,'Адм. здания'!$C$204:$E$253,3,1)</f>
        <v>0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>
        <f>VLOOKUP(0.9999*'0.Результаты расчета'!$B$29,'Адм. здания'!$C$6:$E$55,2,1)</f>
        <v>0</v>
      </c>
      <c r="Y24" s="289">
        <f>VLOOKUP(0.9999*'0.Результаты расчета'!$B$26,'Адм. здания'!$C$73:$E$122,2,1)</f>
        <v>0.74592386655260901</v>
      </c>
      <c r="Z24" s="289">
        <f>VLOOKUP(0.9999*'0.Результаты расчета'!$B$27,'Адм. здания'!$C$138:$E$187,2,1)</f>
        <v>0</v>
      </c>
      <c r="AA24" s="289">
        <f>VLOOKUP(0.9999*'0.Результаты расчета'!$B$28,'Адм. здания'!$C$204:$E$253,2,1)</f>
        <v>0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763</v>
      </c>
      <c r="AE24" s="258" t="s">
        <v>767</v>
      </c>
      <c r="AF24" s="258">
        <f>G24*'1.Общие данные по зданию'!$C$19*N24/8.078/1163/0.93</f>
        <v>10.195530888347804</v>
      </c>
      <c r="AG24" s="258">
        <f>I24*'1.Общие данные по зданию'!$C$16*IF('1.Общие данные по зданию'!$C$6='Экспресс потенциал'!$B$6,0.032,0.059)*1000/'1.Общие данные по зданию'!$C$15/8.078/0.93</f>
        <v>4.4027490056097554</v>
      </c>
      <c r="AH24" s="258">
        <f t="shared" si="0"/>
        <v>14.59827989395756</v>
      </c>
    </row>
    <row r="25" spans="1:34">
      <c r="B25" s="258" t="s">
        <v>794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>
        <f>VLOOKUP('1.Общие данные по зданию'!$C$10,'Экспресс потенциал'!C33:I43,4,1)</f>
        <v>0.89</v>
      </c>
      <c r="O25" s="278">
        <v>20</v>
      </c>
      <c r="P25" s="258" t="s">
        <v>782</v>
      </c>
      <c r="Q25" s="258" t="s">
        <v>782</v>
      </c>
      <c r="R25" s="289">
        <f>VLOOKUP(0.9999*'0.Результаты расчета'!$B$29,'Центры занятости и Собесы'!$C$6:$E$55,3,1)</f>
        <v>1.6619760479041935E-2</v>
      </c>
      <c r="S25" s="289">
        <f>VLOOKUP(0.9999*'0.Результаты расчета'!$B$26,'Центры занятости и Собесы'!$C$73:$E$122,3,1)</f>
        <v>0.11115284249767009</v>
      </c>
      <c r="T25" s="289">
        <f>VLOOKUP(0.9999*'0.Результаты расчета'!$B$27,'Центры занятости и Собесы'!$C$138:$E$187,3,1)</f>
        <v>0</v>
      </c>
      <c r="U25" s="289">
        <f>VLOOKUP(0.9999*'0.Результаты расчета'!$B$28,'Центры занятости и Собесы'!$C$204:$E$253,3,1)</f>
        <v>0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>
        <f>VLOOKUP(0.9999*'0.Результаты расчета'!$B$29,'Центры занятости и Собесы'!$C$6:$E$55,2,1)</f>
        <v>0.16619760479041934</v>
      </c>
      <c r="Y25" s="289">
        <f>VLOOKUP(0.9999*'0.Результаты расчета'!$B$26,'Центры занятости и Собесы'!$C$73:$E$122,2,1)</f>
        <v>0.51858807082945013</v>
      </c>
      <c r="Z25" s="289">
        <f>VLOOKUP(0.9999*'0.Результаты расчета'!$B$27,'Центры занятости и Собесы'!$C$138:$E$187,2,1)</f>
        <v>0</v>
      </c>
      <c r="AA25" s="289">
        <f>VLOOKUP(0.9999*'0.Результаты расчета'!$B$28,'Центры занятости и Собесы'!$C$204:$E$253,2,1)</f>
        <v>0</v>
      </c>
      <c r="AB25" s="289" t="e">
        <f>VLOOKUP(0.9999*'0.Результаты расчета'!$B$30,'Центры занятости и Собесы'!$C$270:$E$319,2,1)</f>
        <v>#VALUE!</v>
      </c>
      <c r="AC25" s="258" t="s">
        <v>782</v>
      </c>
      <c r="AD25" s="258" t="s">
        <v>763</v>
      </c>
      <c r="AE25" s="258" t="s">
        <v>767</v>
      </c>
      <c r="AF25" s="258">
        <f>G25*'1.Общие данные по зданию'!$C$19*N25/8.078/1163/0.93</f>
        <v>17.734044636095874</v>
      </c>
      <c r="AG25" s="258">
        <f>I25*'1.Общие данные по зданию'!$C$16*IF('1.Общие данные по зданию'!$C$6='Экспресс потенциал'!$B$6,0.032,0.059)*1000/'1.Общие данные по зданию'!$C$15/8.078/0.93</f>
        <v>3.3210391206108079</v>
      </c>
      <c r="AH25" s="258">
        <f t="shared" si="0"/>
        <v>21.055083756706683</v>
      </c>
    </row>
    <row r="26" spans="1:34">
      <c r="B26" s="258" t="s">
        <v>795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782</v>
      </c>
      <c r="I26" s="258" t="s">
        <v>782</v>
      </c>
      <c r="J26" s="258">
        <v>16.8</v>
      </c>
      <c r="K26" s="258">
        <f t="shared" si="3"/>
        <v>10.08</v>
      </c>
      <c r="L26" s="258" t="s">
        <v>782</v>
      </c>
      <c r="M26" s="258" t="s">
        <v>782</v>
      </c>
      <c r="N26" s="329">
        <f>VLOOKUP('1.Общие данные по зданию'!$C$10,'Экспресс потенциал'!C33:I43,4,1)</f>
        <v>0.89</v>
      </c>
      <c r="O26" s="278">
        <v>20</v>
      </c>
      <c r="P26" s="258" t="s">
        <v>782</v>
      </c>
      <c r="Q26" s="258" t="s">
        <v>782</v>
      </c>
      <c r="R26" s="289">
        <f>VLOOKUP(0.9999*'0.Результаты расчета'!$B$29,'НИИ и проч'!$C$6:$E$55,3,1)</f>
        <v>0</v>
      </c>
      <c r="S26" s="289">
        <f>VLOOKUP(0.9999*'0.Результаты расчета'!$B$26,'НИИ и проч'!$C$73:$E$122,3,1)</f>
        <v>0.230039090909091</v>
      </c>
      <c r="T26" s="331">
        <v>0.06</v>
      </c>
      <c r="U26" s="289">
        <f>VLOOKUP(0.9999*'0.Результаты расчета'!$B$28,'НИИ и проч'!$C$204:$E$253,3,1)</f>
        <v>0</v>
      </c>
      <c r="V26" s="331">
        <v>0.06</v>
      </c>
      <c r="W26" s="331">
        <v>0.06</v>
      </c>
      <c r="X26" s="289">
        <f>VLOOKUP(0.9999*'0.Результаты расчета'!$B$29,'НИИ и проч'!$C$6:$E$55,2,1)</f>
        <v>0</v>
      </c>
      <c r="Y26" s="289">
        <f>VLOOKUP(0.9999*'0.Результаты расчета'!$B$26,'НИИ и проч'!$C$73:$E$122,2,1)</f>
        <v>0.71673181818181841</v>
      </c>
      <c r="Z26" s="258" t="s">
        <v>782</v>
      </c>
      <c r="AA26" s="289">
        <f>VLOOKUP(0.9999*'0.Результаты расчета'!$B$28,'НИИ и проч'!$C$204:$E$253,2,1)</f>
        <v>0</v>
      </c>
      <c r="AB26" s="258" t="s">
        <v>782</v>
      </c>
      <c r="AC26" s="258" t="s">
        <v>782</v>
      </c>
      <c r="AD26" s="258" t="s">
        <v>763</v>
      </c>
      <c r="AE26" s="258" t="s">
        <v>767</v>
      </c>
      <c r="AF26" s="258">
        <f>G26*'1.Общие данные по зданию'!$C$19*N26/8.078/1163/0.93</f>
        <v>10.68985965869194</v>
      </c>
      <c r="AH26" s="258">
        <f t="shared" si="0"/>
        <v>10.68985965869194</v>
      </c>
    </row>
    <row r="27" spans="1:34">
      <c r="B27" s="334" t="s">
        <v>780</v>
      </c>
      <c r="E27" s="334" t="s">
        <v>781</v>
      </c>
      <c r="G27" s="334" t="s">
        <v>781</v>
      </c>
      <c r="I27" s="334" t="s">
        <v>781</v>
      </c>
      <c r="K27" s="334" t="s">
        <v>781</v>
      </c>
      <c r="M27" s="334" t="s">
        <v>781</v>
      </c>
      <c r="N27" s="258">
        <v>1</v>
      </c>
      <c r="O27" s="258">
        <v>20</v>
      </c>
      <c r="P27" s="258" t="s">
        <v>782</v>
      </c>
      <c r="Q27" s="258" t="s">
        <v>782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781</v>
      </c>
      <c r="Y27" s="334" t="s">
        <v>781</v>
      </c>
      <c r="Z27" s="334" t="s">
        <v>781</v>
      </c>
      <c r="AA27" s="334" t="s">
        <v>781</v>
      </c>
      <c r="AB27" s="334" t="s">
        <v>781</v>
      </c>
      <c r="AC27" s="334" t="s">
        <v>781</v>
      </c>
    </row>
    <row r="30" spans="1:34">
      <c r="A30" s="277"/>
      <c r="C30" s="276" t="s">
        <v>187</v>
      </c>
    </row>
    <row r="31" spans="1:34" ht="47.25" customHeight="1">
      <c r="C31" s="261" t="s">
        <v>170</v>
      </c>
      <c r="D31" s="531" t="s">
        <v>186</v>
      </c>
      <c r="E31" s="531"/>
      <c r="F31" s="531" t="s">
        <v>185</v>
      </c>
      <c r="G31" s="531"/>
      <c r="H31" s="531" t="s">
        <v>184</v>
      </c>
      <c r="I31" s="531"/>
    </row>
    <row r="32" spans="1:34" ht="46.8">
      <c r="C32" s="261" t="s">
        <v>168</v>
      </c>
      <c r="D32" s="259" t="s">
        <v>183</v>
      </c>
      <c r="E32" s="259" t="s">
        <v>182</v>
      </c>
      <c r="F32" s="259" t="s">
        <v>183</v>
      </c>
      <c r="G32" s="259" t="s">
        <v>182</v>
      </c>
      <c r="H32" s="259" t="s">
        <v>183</v>
      </c>
      <c r="I32" s="259" t="s">
        <v>182</v>
      </c>
      <c r="M32" s="258" t="s">
        <v>162</v>
      </c>
    </row>
    <row r="33" spans="2:13" ht="15.6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181</v>
      </c>
    </row>
    <row r="34" spans="2:13" ht="15.6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5.6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5.6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5.6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5.6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5.6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5.6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5.6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5.6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5.6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5.6">
      <c r="C44" s="261" t="s">
        <v>176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">
      <c r="C45" s="267"/>
    </row>
    <row r="46" spans="2:13">
      <c r="B46" s="273"/>
      <c r="C46" s="275" t="s">
        <v>180</v>
      </c>
      <c r="D46" s="274" t="s">
        <v>179</v>
      </c>
      <c r="E46" s="273"/>
      <c r="F46" s="273"/>
    </row>
    <row r="47" spans="2:13" ht="47.25" customHeight="1">
      <c r="B47" s="273"/>
      <c r="C47" s="272" t="s">
        <v>170</v>
      </c>
      <c r="D47" s="532" t="s">
        <v>169</v>
      </c>
      <c r="E47" s="532"/>
      <c r="F47" s="532"/>
    </row>
    <row r="48" spans="2:13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5.6">
      <c r="C49" s="261">
        <v>1</v>
      </c>
      <c r="D49" s="262">
        <v>1</v>
      </c>
      <c r="E49" s="259">
        <v>1.03</v>
      </c>
      <c r="F49" s="259">
        <v>1.06</v>
      </c>
    </row>
    <row r="50" spans="3:6" ht="15.6">
      <c r="C50" s="261">
        <v>2</v>
      </c>
      <c r="D50" s="259">
        <v>0.97</v>
      </c>
      <c r="E50" s="262">
        <v>1</v>
      </c>
      <c r="F50" s="259">
        <v>1.03</v>
      </c>
    </row>
    <row r="51" spans="3:6" ht="15.6">
      <c r="C51" s="261">
        <v>3</v>
      </c>
      <c r="D51" s="259">
        <v>0.94</v>
      </c>
      <c r="E51" s="259">
        <v>0.97</v>
      </c>
      <c r="F51" s="262">
        <v>1</v>
      </c>
    </row>
    <row r="52" spans="3:6" ht="15.6">
      <c r="C52" s="261">
        <v>4</v>
      </c>
      <c r="D52" s="259">
        <v>0.94</v>
      </c>
      <c r="E52" s="259">
        <v>0.97</v>
      </c>
      <c r="F52" s="259">
        <v>1</v>
      </c>
    </row>
    <row r="53" spans="3:6" ht="15.6">
      <c r="C53" s="261">
        <v>5</v>
      </c>
      <c r="D53" s="259">
        <v>0.91</v>
      </c>
      <c r="E53" s="259">
        <v>0.94</v>
      </c>
      <c r="F53" s="259">
        <v>0.97</v>
      </c>
    </row>
    <row r="54" spans="3:6" ht="15.6">
      <c r="C54" s="261">
        <v>6</v>
      </c>
      <c r="D54" s="259">
        <v>0.87</v>
      </c>
      <c r="E54" s="259">
        <v>0.89</v>
      </c>
      <c r="F54" s="259">
        <v>0.92</v>
      </c>
    </row>
    <row r="55" spans="3:6" ht="15.6">
      <c r="C55" s="261">
        <v>7</v>
      </c>
      <c r="D55" s="259">
        <v>0.87</v>
      </c>
      <c r="E55" s="259">
        <v>0.89</v>
      </c>
      <c r="F55" s="259">
        <v>0.92</v>
      </c>
    </row>
    <row r="56" spans="3:6" ht="15.6">
      <c r="C56" s="261">
        <v>8</v>
      </c>
      <c r="D56" s="259">
        <v>0.84</v>
      </c>
      <c r="E56" s="259">
        <v>0.86</v>
      </c>
      <c r="F56" s="259">
        <v>0.89</v>
      </c>
    </row>
    <row r="57" spans="3:6" ht="15.6">
      <c r="C57" s="261">
        <v>9</v>
      </c>
      <c r="D57" s="259">
        <v>0.84</v>
      </c>
      <c r="E57" s="259">
        <v>0.86</v>
      </c>
      <c r="F57" s="259">
        <v>0.89</v>
      </c>
    </row>
    <row r="58" spans="3:6" ht="15.6">
      <c r="C58" s="261">
        <v>10</v>
      </c>
      <c r="D58" s="259">
        <v>0.82</v>
      </c>
      <c r="E58" s="259">
        <v>0.84</v>
      </c>
      <c r="F58" s="259">
        <v>0.87</v>
      </c>
    </row>
    <row r="59" spans="3:6" ht="15.6">
      <c r="C59" s="261">
        <v>11</v>
      </c>
      <c r="D59" s="259">
        <v>0.82</v>
      </c>
      <c r="E59" s="259">
        <v>0.84</v>
      </c>
      <c r="F59" s="259">
        <v>0.87</v>
      </c>
    </row>
    <row r="60" spans="3:6" ht="15.6">
      <c r="C60" s="261" t="s">
        <v>176</v>
      </c>
      <c r="D60" s="259">
        <v>0.8</v>
      </c>
      <c r="E60" s="259">
        <v>0.82</v>
      </c>
      <c r="F60" s="259">
        <v>0.85</v>
      </c>
    </row>
    <row r="61" spans="3:6" ht="18">
      <c r="C61" s="267"/>
    </row>
    <row r="62" spans="3:6">
      <c r="C62" s="270" t="s">
        <v>178</v>
      </c>
      <c r="D62" s="270" t="s">
        <v>177</v>
      </c>
      <c r="E62" s="269"/>
      <c r="F62" s="269"/>
    </row>
    <row r="63" spans="3:6" ht="47.25" customHeight="1">
      <c r="C63" s="268" t="s">
        <v>170</v>
      </c>
      <c r="D63" s="533" t="s">
        <v>169</v>
      </c>
      <c r="E63" s="533"/>
      <c r="F63" s="533"/>
    </row>
    <row r="64" spans="3:6" ht="15.6">
      <c r="C64" s="264" t="s">
        <v>168</v>
      </c>
      <c r="D64" s="262">
        <v>1</v>
      </c>
      <c r="E64" s="262">
        <v>2</v>
      </c>
      <c r="F64" s="262">
        <v>3</v>
      </c>
    </row>
    <row r="65" spans="3:12" ht="15.6">
      <c r="C65" s="261">
        <v>1</v>
      </c>
      <c r="D65" s="262">
        <v>1</v>
      </c>
      <c r="E65" s="259">
        <v>1.03</v>
      </c>
      <c r="F65" s="259">
        <v>1.06</v>
      </c>
    </row>
    <row r="66" spans="3:12" ht="15.6">
      <c r="C66" s="261">
        <v>2</v>
      </c>
      <c r="D66" s="259">
        <v>0.97</v>
      </c>
      <c r="E66" s="262">
        <v>1</v>
      </c>
      <c r="F66" s="259">
        <v>1.03</v>
      </c>
    </row>
    <row r="67" spans="3:12" ht="15.6">
      <c r="C67" s="261">
        <v>3</v>
      </c>
      <c r="D67" s="259">
        <v>0.95</v>
      </c>
      <c r="E67" s="259">
        <v>0.97</v>
      </c>
      <c r="F67" s="262">
        <v>1</v>
      </c>
    </row>
    <row r="68" spans="3:12" ht="15.6">
      <c r="C68" s="261">
        <v>4</v>
      </c>
      <c r="D68" s="259">
        <v>0.95</v>
      </c>
      <c r="E68" s="259">
        <v>0.97</v>
      </c>
      <c r="F68" s="259">
        <v>1</v>
      </c>
    </row>
    <row r="69" spans="3:12" ht="15.6">
      <c r="C69" s="261">
        <v>5</v>
      </c>
      <c r="D69" s="259">
        <v>0.92</v>
      </c>
      <c r="E69" s="259">
        <v>0.95</v>
      </c>
      <c r="F69" s="259">
        <v>0.97</v>
      </c>
    </row>
    <row r="70" spans="3:12" ht="15.6">
      <c r="C70" s="261">
        <v>6</v>
      </c>
      <c r="D70" s="259">
        <v>0.88</v>
      </c>
      <c r="E70" s="259">
        <v>0.91</v>
      </c>
      <c r="F70" s="259">
        <v>0.93</v>
      </c>
    </row>
    <row r="71" spans="3:12" ht="15.6">
      <c r="C71" s="261">
        <v>7</v>
      </c>
      <c r="D71" s="259">
        <v>0.88</v>
      </c>
      <c r="E71" s="259">
        <v>0.91</v>
      </c>
      <c r="F71" s="259">
        <v>0.93</v>
      </c>
    </row>
    <row r="72" spans="3:12" ht="15.6">
      <c r="C72" s="261">
        <v>8</v>
      </c>
      <c r="D72" s="259">
        <v>0.86</v>
      </c>
      <c r="E72" s="259">
        <v>0.88</v>
      </c>
      <c r="F72" s="259">
        <v>0.91</v>
      </c>
    </row>
    <row r="73" spans="3:12" ht="15.6">
      <c r="C73" s="261">
        <v>9</v>
      </c>
      <c r="D73" s="259">
        <v>0.86</v>
      </c>
      <c r="E73" s="259">
        <v>0.88</v>
      </c>
      <c r="F73" s="259">
        <v>0.91</v>
      </c>
    </row>
    <row r="74" spans="3:12" ht="15.6">
      <c r="C74" s="261">
        <v>10</v>
      </c>
      <c r="D74" s="259">
        <v>0.84</v>
      </c>
      <c r="E74" s="259">
        <v>0.86</v>
      </c>
      <c r="F74" s="259">
        <v>0.89</v>
      </c>
    </row>
    <row r="75" spans="3:12" ht="15.6">
      <c r="C75" s="261">
        <v>11</v>
      </c>
      <c r="D75" s="259">
        <v>0.84</v>
      </c>
      <c r="E75" s="259">
        <v>0.86</v>
      </c>
      <c r="F75" s="259">
        <v>0.89</v>
      </c>
    </row>
    <row r="76" spans="3:12" ht="15.6">
      <c r="C76" s="261" t="s">
        <v>176</v>
      </c>
      <c r="D76" s="259">
        <v>0.82</v>
      </c>
      <c r="E76" s="259">
        <v>0.84</v>
      </c>
      <c r="F76" s="259">
        <v>0.87</v>
      </c>
    </row>
    <row r="77" spans="3:12" ht="18">
      <c r="C77" s="267"/>
    </row>
    <row r="78" spans="3:12" ht="15.6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>
      <c r="C79" s="261" t="s">
        <v>174</v>
      </c>
      <c r="D79" s="534" t="s">
        <v>173</v>
      </c>
      <c r="E79" s="534"/>
      <c r="F79" s="534"/>
      <c r="G79" s="531" t="s">
        <v>172</v>
      </c>
      <c r="H79" s="531"/>
      <c r="I79" s="531"/>
      <c r="J79" s="531" t="s">
        <v>171</v>
      </c>
      <c r="K79" s="531"/>
      <c r="L79" s="531"/>
    </row>
    <row r="80" spans="3:12" ht="47.25" customHeight="1">
      <c r="C80" s="261" t="s">
        <v>170</v>
      </c>
      <c r="D80" s="534" t="s">
        <v>169</v>
      </c>
      <c r="E80" s="534"/>
      <c r="F80" s="534"/>
      <c r="G80" s="531" t="s">
        <v>169</v>
      </c>
      <c r="H80" s="531"/>
      <c r="I80" s="531"/>
      <c r="J80" s="531" t="s">
        <v>169</v>
      </c>
      <c r="K80" s="531"/>
      <c r="L80" s="531"/>
    </row>
    <row r="81" spans="3:12" ht="15.6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5.6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5.6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5.6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5.6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5.6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5.6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5.6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5.6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5.6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5.6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5.6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D47:F47"/>
    <mergeCell ref="D63:F63"/>
    <mergeCell ref="G79:I79"/>
    <mergeCell ref="J79:L79"/>
    <mergeCell ref="D80:F80"/>
    <mergeCell ref="G80:I80"/>
    <mergeCell ref="J80:L80"/>
    <mergeCell ref="D79:F79"/>
    <mergeCell ref="R2:W2"/>
    <mergeCell ref="X2:AC2"/>
    <mergeCell ref="D31:E31"/>
    <mergeCell ref="F31:G31"/>
    <mergeCell ref="H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48.6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" thickBot="1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" thickBot="1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" thickBot="1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" thickBot="1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" thickBot="1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" thickBot="1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" thickBot="1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" thickBot="1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" thickBot="1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" thickBot="1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" thickBot="1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" thickBot="1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" thickBot="1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" thickBot="1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" thickBot="1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" thickBot="1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" thickBot="1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" thickBot="1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" thickBot="1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" thickBot="1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" thickBot="1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" thickBot="1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" thickBot="1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" thickBot="1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" thickBot="1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" thickBot="1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" thickBot="1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" thickBot="1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" thickBot="1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" thickBot="1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" thickBot="1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" thickBot="1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" thickBot="1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" thickBot="1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" thickBot="1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" thickBot="1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" thickBot="1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" thickBot="1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" thickBot="1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" thickBot="1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" thickBot="1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" thickBot="1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" thickBot="1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" thickBot="1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" thickBot="1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" thickBot="1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" thickBot="1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" thickBot="1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48.6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48.6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48.6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" thickBot="1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" thickBot="1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" thickBot="1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" thickBot="1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" thickBot="1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" thickBot="1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" thickBot="1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" thickBot="1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" thickBot="1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" thickBot="1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" thickBot="1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" thickBot="1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" thickBot="1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" thickBot="1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" thickBot="1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" thickBot="1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" thickBot="1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" thickBot="1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" thickBot="1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" thickBot="1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" thickBot="1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" thickBot="1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" thickBot="1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" thickBot="1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" thickBot="1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" thickBot="1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" thickBot="1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" thickBot="1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" thickBot="1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" thickBot="1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" thickBot="1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" thickBot="1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" thickBot="1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" thickBot="1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6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6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0</v>
      </c>
      <c r="F69" s="49">
        <f>(1-F124)^(1/3)-1</f>
        <v>0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/>
      <c r="F124" s="40"/>
      <c r="G124" s="40"/>
    </row>
    <row r="125" spans="1:7" ht="48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" thickBot="1"/>
    <row r="265" spans="1:7" ht="15" customHeight="1" thickBot="1">
      <c r="A265" s="536"/>
      <c r="B265" s="542"/>
      <c r="C265" s="543"/>
      <c r="D265" s="544"/>
      <c r="E265" s="19"/>
      <c r="F265" s="19"/>
      <c r="G265" s="19"/>
    </row>
    <row r="266" spans="1:7">
      <c r="A266" s="537"/>
      <c r="B266" s="235"/>
      <c r="D266" s="235"/>
      <c r="E266" s="235"/>
      <c r="F266" s="39"/>
      <c r="G266" s="39"/>
    </row>
    <row r="267" spans="1:7" ht="15" thickBot="1">
      <c r="A267" s="538"/>
      <c r="B267" s="3"/>
      <c r="C267" s="65"/>
      <c r="D267" s="20"/>
      <c r="E267" s="20"/>
      <c r="F267" s="20"/>
      <c r="G267" s="20"/>
    </row>
    <row r="268" spans="1:7" ht="15" thickBot="1">
      <c r="A268" s="50"/>
      <c r="B268" s="51"/>
      <c r="D268" s="51"/>
      <c r="E268" s="51"/>
      <c r="F268" s="52"/>
      <c r="G268" s="52"/>
    </row>
    <row r="269" spans="1:7" ht="15" thickBot="1">
      <c r="A269" s="8"/>
      <c r="B269" s="24"/>
      <c r="D269" s="14"/>
      <c r="E269" s="14"/>
      <c r="F269" s="38"/>
      <c r="G269" s="38"/>
    </row>
    <row r="270" spans="1:7" ht="15" thickBot="1">
      <c r="A270" s="8"/>
      <c r="B270" s="237"/>
      <c r="C270">
        <v>0</v>
      </c>
      <c r="D270" s="14"/>
      <c r="E270" s="14"/>
      <c r="F270" s="38"/>
      <c r="G270" s="38"/>
    </row>
    <row r="271" spans="1:7" ht="15" thickBot="1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5" thickBot="1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5" thickBot="1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5" thickBot="1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5" thickBot="1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5" thickBot="1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5" thickBot="1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5" thickBot="1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5" thickBot="1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5" thickBot="1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5" thickBot="1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5" thickBot="1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5" thickBot="1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5" thickBot="1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5" thickBot="1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5" thickBot="1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5" thickBot="1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5" thickBot="1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5" thickBot="1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5" thickBot="1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5" thickBot="1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5" thickBot="1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5" thickBot="1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5" thickBot="1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5" thickBot="1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5" thickBot="1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5" thickBot="1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5" thickBot="1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5" thickBot="1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5" thickBot="1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5" thickBot="1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5" thickBot="1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5" thickBot="1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5" thickBot="1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5" thickBot="1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5" thickBot="1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5" thickBot="1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5" thickBot="1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5" thickBot="1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5" thickBot="1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5" thickBot="1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5" thickBot="1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5" thickBot="1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5" thickBot="1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5" thickBot="1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5" thickBot="1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5" thickBot="1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5" thickBot="1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" thickBot="1">
      <c r="A321" s="5"/>
      <c r="B321" s="3"/>
      <c r="D321" s="4"/>
      <c r="E321" s="12"/>
      <c r="F321" s="45"/>
      <c r="G321" s="46"/>
    </row>
    <row r="322" spans="1:7" ht="15" thickBot="1">
      <c r="A322" s="5"/>
      <c r="B322" s="4"/>
      <c r="D322" s="1"/>
      <c r="E322" s="1"/>
      <c r="F322" s="37"/>
      <c r="G322" s="37"/>
    </row>
    <row r="323" spans="1:7" ht="1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" thickBot="1"/>
    <row r="332" spans="1:7" ht="15" customHeight="1" thickBot="1">
      <c r="A332" s="536"/>
      <c r="B332" s="542"/>
      <c r="C332" s="543"/>
      <c r="D332" s="544"/>
      <c r="E332" s="19"/>
      <c r="F332" s="19"/>
      <c r="G332" s="19"/>
    </row>
    <row r="333" spans="1:7" ht="15" thickBot="1">
      <c r="A333" s="537"/>
      <c r="B333" s="234"/>
      <c r="D333" s="235"/>
      <c r="E333" s="235"/>
      <c r="F333" s="39"/>
      <c r="G333" s="39"/>
    </row>
    <row r="334" spans="1:7" ht="15" thickBot="1">
      <c r="A334" s="538"/>
      <c r="B334" s="3"/>
      <c r="D334" s="20"/>
      <c r="E334" s="20"/>
      <c r="F334" s="20"/>
      <c r="G334" s="20"/>
    </row>
    <row r="335" spans="1:7" ht="15" thickBot="1">
      <c r="A335" s="50"/>
      <c r="B335" s="51"/>
      <c r="D335" s="51"/>
      <c r="E335" s="51"/>
      <c r="F335" s="52"/>
      <c r="G335" s="52"/>
    </row>
    <row r="336" spans="1:7" ht="15" thickBot="1">
      <c r="A336" s="8"/>
      <c r="B336" s="252"/>
      <c r="C336" s="117"/>
      <c r="D336" s="14"/>
      <c r="E336" s="14"/>
      <c r="F336" s="38"/>
      <c r="G336" s="38"/>
    </row>
    <row r="337" spans="1:7" ht="15" thickBot="1">
      <c r="A337" s="8"/>
      <c r="B337" s="253"/>
      <c r="C337">
        <v>0</v>
      </c>
      <c r="D337" s="14"/>
      <c r="E337" s="14"/>
      <c r="F337" s="38"/>
      <c r="G337" s="38"/>
    </row>
    <row r="338" spans="1:7" ht="15" thickBot="1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5" thickBot="1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5" thickBot="1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5" thickBot="1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5" thickBot="1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5" thickBot="1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5" thickBot="1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5" thickBot="1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5" thickBot="1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5" thickBot="1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5" thickBot="1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5" thickBot="1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5" thickBot="1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5" thickBot="1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5" thickBot="1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5" thickBot="1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5" thickBot="1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5" thickBot="1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5" thickBot="1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5" thickBot="1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5" thickBot="1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5" thickBot="1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5" thickBot="1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5" thickBot="1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5" thickBot="1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5" thickBot="1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5" thickBot="1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5" thickBot="1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5" thickBot="1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5" thickBot="1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5" thickBot="1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5" thickBot="1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5" thickBot="1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5" thickBot="1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5" thickBot="1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5" thickBot="1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5" thickBot="1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5" thickBot="1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5" thickBot="1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5" thickBot="1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5" thickBot="1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5" thickBot="1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5" thickBot="1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5" thickBot="1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5" thickBot="1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5" thickBot="1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5" thickBot="1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5" thickBot="1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" thickBot="1">
      <c r="A388" s="5"/>
      <c r="B388" s="3"/>
      <c r="D388" s="4"/>
      <c r="E388" s="12"/>
      <c r="F388" s="45"/>
      <c r="G388" s="46"/>
    </row>
    <row r="389" spans="1:7" ht="15" thickBot="1">
      <c r="A389" s="5"/>
      <c r="B389" s="4"/>
      <c r="D389" s="1"/>
      <c r="E389" s="1"/>
      <c r="F389" s="37"/>
      <c r="G389" s="37"/>
    </row>
    <row r="390" spans="1:7" ht="1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5:A267"/>
    <mergeCell ref="B265:D265"/>
    <mergeCell ref="A332:A334"/>
    <mergeCell ref="B332:D3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 customWidth="1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5" t="s">
        <v>0</v>
      </c>
      <c r="B2" s="545" t="s">
        <v>1</v>
      </c>
      <c r="C2" s="545"/>
      <c r="D2" s="545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599999999999994" thickBot="1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48.6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535" t="s">
        <v>0</v>
      </c>
      <c r="B69" s="545" t="s">
        <v>2</v>
      </c>
      <c r="C69" s="545"/>
      <c r="D69" s="545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48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48.6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45" t="s">
        <v>3</v>
      </c>
      <c r="C200" s="545"/>
      <c r="D200" s="545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E322" s="34"/>
      <c r="F322" s="41"/>
      <c r="G322" s="42"/>
    </row>
    <row r="323" spans="1:7" ht="48">
      <c r="A323" s="33" t="s">
        <v>56</v>
      </c>
      <c r="B323" s="212"/>
      <c r="D323" s="210"/>
      <c r="E323" s="210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>
      <c r="A388" s="212"/>
      <c r="B388" s="212"/>
      <c r="D388" s="212" t="s">
        <v>69</v>
      </c>
      <c r="E388" s="32"/>
      <c r="F388" s="40"/>
      <c r="G388" s="40"/>
    </row>
    <row r="389" spans="1:7" ht="48">
      <c r="A389" s="33" t="s">
        <v>55</v>
      </c>
      <c r="B389" s="212"/>
      <c r="D389" s="212" t="s">
        <v>69</v>
      </c>
      <c r="E389" s="34"/>
      <c r="F389" s="41"/>
      <c r="G389" s="42"/>
    </row>
    <row r="390" spans="1:7" ht="48">
      <c r="A390" s="33" t="s">
        <v>56</v>
      </c>
      <c r="B390" s="212"/>
      <c r="D390" s="210"/>
      <c r="E390" s="210"/>
      <c r="F390" s="39"/>
      <c r="G390" s="39"/>
    </row>
    <row r="391" spans="1:7" ht="84.6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5" t="s">
        <v>0</v>
      </c>
      <c r="B401" s="546" t="s">
        <v>71</v>
      </c>
      <c r="C401" s="546"/>
      <c r="D401" s="546"/>
      <c r="E401" s="40">
        <f>(1-E456)^(1/3)-1</f>
        <v>0</v>
      </c>
      <c r="F401" s="40">
        <f>(1-F456)^(1/3)-1</f>
        <v>0</v>
      </c>
      <c r="G401" s="40"/>
    </row>
    <row r="402" spans="1:7" ht="7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5" t="s">
        <v>0</v>
      </c>
      <c r="B2" s="545" t="s">
        <v>1</v>
      </c>
      <c r="C2" s="545"/>
      <c r="D2" s="545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599999999999994" thickBot="1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48.6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535" t="s">
        <v>0</v>
      </c>
      <c r="B69" s="545" t="s">
        <v>2</v>
      </c>
      <c r="C69" s="545"/>
      <c r="D69" s="545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48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48.6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48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F322" s="41"/>
      <c r="G322" s="42"/>
    </row>
    <row r="323" spans="1:7" ht="48">
      <c r="A323" s="33" t="s">
        <v>56</v>
      </c>
      <c r="B323" s="212"/>
      <c r="D323" s="210"/>
      <c r="E323" s="34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>
      <c r="A388" s="212"/>
      <c r="B388" s="212"/>
      <c r="D388" s="212"/>
      <c r="E388" s="32"/>
      <c r="F388" s="40"/>
      <c r="G388" s="40"/>
    </row>
    <row r="389" spans="1:7" ht="48">
      <c r="A389" s="33" t="s">
        <v>55</v>
      </c>
      <c r="B389" s="212"/>
      <c r="D389" s="212"/>
      <c r="F389" s="41"/>
      <c r="G389" s="42"/>
    </row>
    <row r="390" spans="1:7" ht="48">
      <c r="A390" s="33" t="s">
        <v>56</v>
      </c>
      <c r="B390" s="212"/>
      <c r="D390" s="210"/>
      <c r="E390" s="34"/>
      <c r="F390" s="39"/>
      <c r="G390" s="39"/>
    </row>
    <row r="391" spans="1:7" ht="84.6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5" t="s">
        <v>0</v>
      </c>
      <c r="B401" s="546" t="s">
        <v>71</v>
      </c>
      <c r="C401" s="546"/>
      <c r="D401" s="546"/>
      <c r="E401" s="40">
        <f>(1-E456)^(1/3)-1</f>
        <v>0</v>
      </c>
      <c r="F401" s="40">
        <f>(1-F456)^(1/3)-1</f>
        <v>0</v>
      </c>
      <c r="G401" s="40"/>
    </row>
    <row r="402" spans="1:7" ht="7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48.6" thickBot="1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48.6" thickBot="1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48.6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" thickBot="1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48.6" thickBot="1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48.6" thickBot="1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48.6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215"/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6" thickBot="1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48.6" thickBot="1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 t="e">
        <f>(1-E321)^(1/3)-1</f>
        <v>#DIV/0!</v>
      </c>
      <c r="F266" s="19" t="e">
        <f>(1-F321)^(1/3)-1</f>
        <v>#DIV/0!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6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6" t="s">
        <v>0</v>
      </c>
      <c r="B2" s="539" t="s">
        <v>1</v>
      </c>
      <c r="C2" s="540"/>
      <c r="D2" s="541"/>
      <c r="F2" s="19"/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6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>
      <c r="A61" s="285"/>
      <c r="B61" s="283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48.6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5" thickBot="1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5" thickBot="1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5" thickBot="1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5" thickBot="1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5" thickBot="1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5" thickBot="1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5" thickBot="1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5" thickBot="1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5" thickBot="1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5" thickBot="1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5" thickBot="1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5" thickBot="1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5" thickBot="1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5" thickBot="1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5" thickBot="1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5" thickBot="1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5" thickBot="1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5" thickBot="1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5" thickBot="1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5" thickBot="1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5" thickBot="1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5" thickBot="1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5" thickBot="1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5" thickBot="1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5" thickBot="1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5" thickBot="1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5" thickBot="1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5" thickBot="1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5" thickBot="1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5" thickBot="1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" thickBot="1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" thickBot="1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" thickBot="1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" thickBot="1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" thickBot="1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" thickBot="1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" thickBot="1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" thickBot="1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" thickBot="1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" thickBot="1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" thickBot="1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" thickBot="1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" thickBot="1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" thickBot="1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" thickBot="1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" thickBot="1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" thickBot="1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" thickBot="1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" thickBot="1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" thickBot="1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6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5" thickBot="1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5" thickBot="1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5" thickBot="1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5" thickBot="1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5" thickBot="1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5" thickBot="1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5" thickBot="1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5" thickBot="1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5" thickBot="1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5" thickBot="1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5" thickBot="1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5" thickBot="1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5" thickBot="1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5" thickBot="1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5" thickBot="1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5" thickBot="1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5" thickBot="1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5" thickBot="1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5" thickBot="1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5" thickBot="1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5" thickBot="1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5" thickBot="1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5" thickBot="1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5" thickBot="1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5" thickBot="1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5" thickBot="1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5" thickBot="1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5" thickBot="1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5" thickBot="1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5" thickBot="1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5" thickBot="1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5" thickBot="1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5" thickBot="1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5" thickBot="1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5" thickBot="1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5" thickBot="1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5" thickBot="1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5" thickBot="1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5" thickBot="1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5" thickBot="1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5" thickBot="1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5" thickBot="1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5" thickBot="1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5" thickBot="1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5" thickBot="1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5" thickBot="1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5" thickBot="1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5" thickBot="1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5" thickBot="1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6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6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2" thickBot="1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6" t="s">
        <v>0</v>
      </c>
      <c r="B2" s="539" t="s">
        <v>1</v>
      </c>
      <c r="C2" s="540"/>
      <c r="D2" s="541"/>
      <c r="F2" s="19"/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6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>
      <c r="A61" s="285"/>
      <c r="B61" s="281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48.6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6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203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3E7FF"/>
    <pageSetUpPr fitToPage="1"/>
  </sheetPr>
  <dimension ref="A1:AA34"/>
  <sheetViews>
    <sheetView topLeftCell="A7" zoomScaleNormal="100" workbookViewId="0">
      <selection sqref="A1:XFD1"/>
    </sheetView>
  </sheetViews>
  <sheetFormatPr defaultColWidth="0" defaultRowHeight="13.8" zeroHeight="1"/>
  <cols>
    <col min="1" max="1" width="2.44140625" style="355" customWidth="1"/>
    <col min="2" max="2" width="32.109375" style="355" customWidth="1"/>
    <col min="3" max="3" width="42.44140625" style="355" customWidth="1"/>
    <col min="4" max="4" width="51.88671875" style="355" customWidth="1"/>
    <col min="5" max="5" width="16.44140625" style="395" customWidth="1"/>
    <col min="6" max="6" width="51.109375" style="355" customWidth="1"/>
    <col min="7" max="8" width="9.109375" style="355" hidden="1" customWidth="1"/>
    <col min="9" max="27" width="0" style="355" hidden="1" customWidth="1"/>
    <col min="28" max="16384" width="9.109375" style="355" hidden="1"/>
  </cols>
  <sheetData>
    <row r="1" spans="1:26" s="454" customFormat="1" ht="30" customHeight="1">
      <c r="A1" s="446" t="s">
        <v>917</v>
      </c>
      <c r="B1" s="448"/>
      <c r="C1" s="449"/>
      <c r="D1" s="450" t="s">
        <v>874</v>
      </c>
      <c r="E1" s="451"/>
      <c r="F1" s="449"/>
      <c r="G1" s="452"/>
      <c r="H1" s="452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s="454" customFormat="1" ht="20.100000000000001" customHeight="1">
      <c r="A2" s="413"/>
      <c r="B2" s="413"/>
      <c r="C2" s="455"/>
      <c r="D2" s="413" t="s">
        <v>1020</v>
      </c>
      <c r="E2" s="456"/>
      <c r="F2" s="413"/>
      <c r="G2" s="413"/>
      <c r="H2" s="413"/>
    </row>
    <row r="3" spans="1:26">
      <c r="A3" s="356"/>
      <c r="B3" s="356"/>
      <c r="C3" s="356"/>
      <c r="D3" s="356"/>
      <c r="E3" s="366"/>
      <c r="F3" s="356"/>
      <c r="G3" s="356"/>
      <c r="H3" s="356"/>
    </row>
    <row r="4" spans="1:26" s="457" customFormat="1" ht="63.9" customHeight="1">
      <c r="A4" s="455"/>
      <c r="B4" s="367" t="s">
        <v>167</v>
      </c>
      <c r="C4" s="368" t="s">
        <v>166</v>
      </c>
      <c r="D4" s="367" t="s">
        <v>778</v>
      </c>
      <c r="E4" s="460" t="s">
        <v>957</v>
      </c>
      <c r="F4" s="367" t="s">
        <v>840</v>
      </c>
      <c r="G4" s="455"/>
      <c r="H4" s="455"/>
    </row>
    <row r="5" spans="1:26">
      <c r="A5" s="356"/>
      <c r="B5" s="371" t="s">
        <v>930</v>
      </c>
      <c r="C5" s="377">
        <v>2019</v>
      </c>
      <c r="D5" s="372" t="s">
        <v>932</v>
      </c>
      <c r="E5" s="369"/>
      <c r="F5" s="370"/>
      <c r="G5" s="356">
        <f>IF(C5="",0,1)</f>
        <v>1</v>
      </c>
      <c r="H5" s="356"/>
    </row>
    <row r="6" spans="1:26" ht="92.4">
      <c r="A6" s="356"/>
      <c r="B6" s="371" t="s">
        <v>821</v>
      </c>
      <c r="C6" s="373" t="s">
        <v>796</v>
      </c>
      <c r="D6" s="372" t="s">
        <v>976</v>
      </c>
      <c r="E6" s="374" t="s">
        <v>954</v>
      </c>
      <c r="F6" s="375" t="s">
        <v>841</v>
      </c>
      <c r="G6" s="376">
        <f>IF(C6="Пожалуйста, выберите…",0,1)</f>
        <v>1</v>
      </c>
      <c r="H6" s="376"/>
    </row>
    <row r="7" spans="1:26" ht="26.4">
      <c r="A7" s="356"/>
      <c r="B7" s="371" t="s">
        <v>165</v>
      </c>
      <c r="C7" s="377" t="s">
        <v>866</v>
      </c>
      <c r="D7" s="372" t="s">
        <v>911</v>
      </c>
      <c r="E7" s="374" t="s">
        <v>955</v>
      </c>
      <c r="F7" s="375" t="s">
        <v>841</v>
      </c>
      <c r="G7" s="376">
        <f>IF(C7="Пожалуйста, выберите…",0,1)</f>
        <v>1</v>
      </c>
      <c r="H7" s="376"/>
    </row>
    <row r="8" spans="1:26" ht="26.4">
      <c r="A8" s="356"/>
      <c r="B8" s="371" t="s">
        <v>913</v>
      </c>
      <c r="C8" s="377">
        <v>1988</v>
      </c>
      <c r="D8" s="372" t="s">
        <v>912</v>
      </c>
      <c r="E8" s="374" t="s">
        <v>956</v>
      </c>
      <c r="F8" s="375" t="s">
        <v>841</v>
      </c>
      <c r="G8" s="376">
        <f t="shared" ref="G8:G16" si="0">IF(C8="",0,1)</f>
        <v>1</v>
      </c>
      <c r="H8" s="376"/>
    </row>
    <row r="9" spans="1:26" ht="26.4">
      <c r="A9" s="356"/>
      <c r="B9" s="371" t="s">
        <v>952</v>
      </c>
      <c r="C9" s="377" t="s">
        <v>181</v>
      </c>
      <c r="D9" s="372" t="s">
        <v>953</v>
      </c>
      <c r="E9" s="374"/>
      <c r="F9" s="375" t="s">
        <v>69</v>
      </c>
      <c r="G9" s="376">
        <f t="shared" si="0"/>
        <v>1</v>
      </c>
      <c r="H9" s="376"/>
    </row>
    <row r="10" spans="1:26" ht="26.4">
      <c r="A10" s="356"/>
      <c r="B10" s="371" t="s">
        <v>914</v>
      </c>
      <c r="C10" s="377">
        <v>3</v>
      </c>
      <c r="D10" s="372" t="s">
        <v>915</v>
      </c>
      <c r="E10" s="374" t="s">
        <v>958</v>
      </c>
      <c r="F10" s="375" t="s">
        <v>841</v>
      </c>
      <c r="G10" s="376">
        <f t="shared" si="0"/>
        <v>1</v>
      </c>
      <c r="H10" s="376"/>
    </row>
    <row r="11" spans="1:26" ht="26.4">
      <c r="A11" s="356"/>
      <c r="B11" s="371" t="s">
        <v>960</v>
      </c>
      <c r="C11" s="377">
        <v>7494.2</v>
      </c>
      <c r="D11" s="372" t="s">
        <v>1004</v>
      </c>
      <c r="E11" s="374" t="s">
        <v>993</v>
      </c>
      <c r="F11" s="375" t="s">
        <v>841</v>
      </c>
      <c r="G11" s="376">
        <f t="shared" si="0"/>
        <v>1</v>
      </c>
      <c r="H11" s="376"/>
    </row>
    <row r="12" spans="1:26" ht="39.6">
      <c r="A12" s="356"/>
      <c r="B12" s="371" t="s">
        <v>1023</v>
      </c>
      <c r="C12" s="377">
        <v>3807.3</v>
      </c>
      <c r="D12" s="372" t="s">
        <v>1025</v>
      </c>
      <c r="E12" s="374" t="s">
        <v>835</v>
      </c>
      <c r="F12" s="469"/>
      <c r="G12" s="376"/>
      <c r="H12" s="376"/>
    </row>
    <row r="13" spans="1:26" ht="66">
      <c r="A13" s="356"/>
      <c r="B13" s="371" t="s">
        <v>1024</v>
      </c>
      <c r="C13" s="377">
        <v>0</v>
      </c>
      <c r="D13" s="372" t="s">
        <v>1027</v>
      </c>
      <c r="E13" s="374" t="s">
        <v>835</v>
      </c>
      <c r="F13" s="469"/>
      <c r="G13" s="376"/>
      <c r="H13" s="376"/>
    </row>
    <row r="14" spans="1:26" ht="39.6">
      <c r="A14" s="356"/>
      <c r="B14" s="371" t="s">
        <v>1021</v>
      </c>
      <c r="C14" s="377">
        <v>0</v>
      </c>
      <c r="D14" s="372" t="s">
        <v>1026</v>
      </c>
      <c r="E14" s="374" t="s">
        <v>835</v>
      </c>
      <c r="F14" s="469"/>
      <c r="G14" s="376"/>
      <c r="H14" s="376"/>
    </row>
    <row r="15" spans="1:26" ht="26.4">
      <c r="A15" s="356"/>
      <c r="B15" s="371" t="s">
        <v>1022</v>
      </c>
      <c r="C15" s="470">
        <f>C12+C13*C14/365</f>
        <v>3807.3</v>
      </c>
      <c r="D15" s="372" t="s">
        <v>950</v>
      </c>
      <c r="E15" s="374" t="s">
        <v>835</v>
      </c>
      <c r="F15" s="375"/>
      <c r="G15" s="376">
        <f t="shared" si="0"/>
        <v>1</v>
      </c>
      <c r="H15" s="376"/>
    </row>
    <row r="16" spans="1:26" ht="39.6">
      <c r="A16" s="356"/>
      <c r="B16" s="371" t="s">
        <v>817</v>
      </c>
      <c r="C16" s="377">
        <v>920</v>
      </c>
      <c r="D16" s="372" t="s">
        <v>951</v>
      </c>
      <c r="E16" s="374" t="s">
        <v>959</v>
      </c>
      <c r="F16" s="375" t="s">
        <v>841</v>
      </c>
      <c r="G16" s="376">
        <f t="shared" si="0"/>
        <v>1</v>
      </c>
      <c r="H16" s="376"/>
    </row>
    <row r="17" spans="1:10" ht="26.4">
      <c r="A17" s="356"/>
      <c r="B17" s="371" t="s">
        <v>996</v>
      </c>
      <c r="C17" s="378">
        <f>IFERROR(VLOOKUP(C6,'Экспресс потенциал'!B6:O27,14,0),"")</f>
        <v>18</v>
      </c>
      <c r="D17" s="372" t="s">
        <v>916</v>
      </c>
      <c r="E17" s="374" t="s">
        <v>835</v>
      </c>
      <c r="F17" s="480" t="s">
        <v>69</v>
      </c>
      <c r="G17" s="480"/>
      <c r="H17" s="480"/>
    </row>
    <row r="18" spans="1:10" ht="66">
      <c r="A18" s="356"/>
      <c r="B18" s="371" t="s">
        <v>1003</v>
      </c>
      <c r="C18" s="379" t="s">
        <v>834</v>
      </c>
      <c r="D18" s="372" t="s">
        <v>931</v>
      </c>
      <c r="E18" s="374" t="s">
        <v>835</v>
      </c>
      <c r="F18" s="480" t="s">
        <v>69</v>
      </c>
      <c r="G18" s="480"/>
      <c r="H18" s="480"/>
    </row>
    <row r="19" spans="1:10" ht="26.25" hidden="1" customHeight="1">
      <c r="A19" s="356"/>
      <c r="B19" s="371" t="s">
        <v>884</v>
      </c>
      <c r="C19" s="380">
        <f>IFERROR(VLOOKUP(C7,Климатология!B6:F94,IF('1.Общие данные по зданию'!C17=18,2,IF('1.Общие данные по зданию'!C17=20,3,IF('1.Общие данные по зданию'!C17=21,4,5))),0),"")</f>
        <v>3370</v>
      </c>
      <c r="D19" s="372" t="s">
        <v>872</v>
      </c>
      <c r="E19" s="374"/>
      <c r="F19" s="381"/>
      <c r="G19" s="376"/>
      <c r="H19" s="376"/>
    </row>
    <row r="20" spans="1:10" s="382" customFormat="1" ht="17.25" customHeight="1">
      <c r="B20" s="383" t="s">
        <v>922</v>
      </c>
      <c r="C20" s="379" t="s">
        <v>835</v>
      </c>
      <c r="D20" s="372"/>
      <c r="E20" s="374" t="s">
        <v>835</v>
      </c>
      <c r="F20" s="480" t="s">
        <v>69</v>
      </c>
      <c r="G20" s="480"/>
      <c r="H20" s="480"/>
      <c r="I20" s="356"/>
      <c r="J20" s="356"/>
    </row>
    <row r="21" spans="1:10" s="382" customFormat="1" ht="26.4">
      <c r="B21" s="383" t="s">
        <v>1016</v>
      </c>
      <c r="C21" s="384"/>
      <c r="D21" s="467" t="s">
        <v>1018</v>
      </c>
      <c r="E21" s="374" t="s">
        <v>835</v>
      </c>
      <c r="F21" s="480" t="s">
        <v>69</v>
      </c>
      <c r="G21" s="480"/>
      <c r="H21" s="480"/>
      <c r="I21" s="356"/>
      <c r="J21" s="356"/>
    </row>
    <row r="22" spans="1:10" s="382" customFormat="1" ht="47.1" customHeight="1">
      <c r="B22" s="383" t="s">
        <v>1017</v>
      </c>
      <c r="C22" s="385"/>
      <c r="D22" s="422" t="s">
        <v>1019</v>
      </c>
      <c r="E22" s="374" t="s">
        <v>835</v>
      </c>
      <c r="F22" s="480" t="s">
        <v>69</v>
      </c>
      <c r="G22" s="480"/>
      <c r="H22" s="480"/>
      <c r="I22" s="356"/>
      <c r="J22" s="356"/>
    </row>
    <row r="23" spans="1:10" ht="14.4">
      <c r="A23" s="356"/>
      <c r="B23" s="356"/>
      <c r="C23" s="356"/>
      <c r="D23" s="386" t="s">
        <v>875</v>
      </c>
      <c r="E23" s="366"/>
      <c r="F23" s="356"/>
      <c r="G23" s="356"/>
      <c r="H23" s="356"/>
    </row>
    <row r="24" spans="1:10">
      <c r="A24" s="356"/>
      <c r="B24" s="356"/>
      <c r="C24" s="387" t="s">
        <v>816</v>
      </c>
      <c r="D24" s="388"/>
      <c r="E24" s="366"/>
      <c r="F24" s="356"/>
      <c r="G24" s="356"/>
      <c r="H24" s="356"/>
    </row>
    <row r="25" spans="1:10">
      <c r="A25" s="356"/>
      <c r="B25" s="356"/>
      <c r="C25" s="389" t="s">
        <v>876</v>
      </c>
      <c r="D25" s="390"/>
      <c r="E25" s="366"/>
      <c r="F25" s="356"/>
      <c r="G25" s="356"/>
      <c r="H25" s="356"/>
    </row>
    <row r="26" spans="1:10">
      <c r="A26" s="356"/>
      <c r="B26" s="356"/>
      <c r="C26" s="389" t="s">
        <v>877</v>
      </c>
      <c r="D26" s="390"/>
      <c r="E26" s="366"/>
      <c r="F26" s="356"/>
      <c r="G26" s="356"/>
      <c r="H26" s="356"/>
    </row>
    <row r="27" spans="1:10">
      <c r="A27" s="356"/>
      <c r="B27" s="356"/>
      <c r="C27" s="389" t="s">
        <v>878</v>
      </c>
      <c r="D27" s="390"/>
      <c r="E27" s="366"/>
      <c r="F27" s="356"/>
      <c r="G27" s="356"/>
      <c r="H27" s="356"/>
    </row>
    <row r="28" spans="1:10">
      <c r="A28" s="356"/>
      <c r="B28" s="356"/>
      <c r="C28" s="389" t="s">
        <v>879</v>
      </c>
      <c r="D28" s="390"/>
      <c r="E28" s="366"/>
      <c r="F28" s="356"/>
      <c r="G28" s="356"/>
      <c r="H28" s="356"/>
    </row>
    <row r="29" spans="1:10">
      <c r="A29" s="356"/>
      <c r="B29" s="356"/>
      <c r="C29" s="389" t="s">
        <v>880</v>
      </c>
      <c r="D29" s="390"/>
      <c r="E29" s="366"/>
      <c r="F29" s="356"/>
      <c r="G29" s="356"/>
      <c r="H29" s="356"/>
    </row>
    <row r="30" spans="1:10">
      <c r="A30" s="356"/>
      <c r="B30" s="356"/>
      <c r="C30" s="389" t="s">
        <v>881</v>
      </c>
      <c r="D30" s="390"/>
      <c r="E30" s="366"/>
      <c r="F30" s="356"/>
      <c r="G30" s="356"/>
      <c r="H30" s="356"/>
    </row>
    <row r="31" spans="1:10">
      <c r="A31" s="356"/>
      <c r="B31" s="356"/>
      <c r="C31" s="391" t="s">
        <v>882</v>
      </c>
      <c r="D31" s="392"/>
      <c r="E31" s="366"/>
      <c r="F31" s="356"/>
      <c r="G31" s="356"/>
      <c r="H31" s="356"/>
    </row>
    <row r="32" spans="1:10">
      <c r="A32" s="356"/>
      <c r="B32" s="356"/>
      <c r="C32" s="356"/>
      <c r="D32" s="356"/>
      <c r="E32" s="366"/>
      <c r="F32" s="356"/>
      <c r="G32" s="356"/>
      <c r="H32" s="356"/>
    </row>
    <row r="33" spans="1:8">
      <c r="A33" s="356"/>
      <c r="B33" s="393" t="s">
        <v>886</v>
      </c>
      <c r="C33" s="394" t="str">
        <f>IF(PRODUCT(G5:G19)=1,"Готово","Заполните данные")</f>
        <v>Готово</v>
      </c>
      <c r="D33" s="356"/>
      <c r="E33" s="366"/>
      <c r="F33" s="356"/>
      <c r="G33" s="356"/>
      <c r="H33" s="356"/>
    </row>
    <row r="34" spans="1:8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sDhFAr6vz8xCcIDeaGDPfZEAhmF86+cwFnxe6ta0U89F4SUyPORTbZzCy9vbOhKSjGLr6RWgE+JwEGAdrM1xtQ==" saltValue="yPNlr2rrKey7uxvlm5NSQg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>
      <formula1>Smeny</formula1>
    </dataValidation>
    <dataValidation type="list" allowBlank="1" showInputMessage="1" showErrorMessage="1" sqref="C7">
      <formula1>РегионыСписок</formula1>
    </dataValidation>
    <dataValidation type="list" allowBlank="1" showInputMessage="1" showErrorMessage="1" sqref="C6">
      <formula1>TipyExpress</formula1>
    </dataValidation>
    <dataValidation type="decimal" allowBlank="1" showInputMessage="1" showErrorMessage="1" sqref="C16">
      <formula1>0</formula1>
      <formula2>1000000</formula2>
    </dataValidation>
    <dataValidation type="whole" allowBlank="1" showInputMessage="1" showErrorMessage="1" sqref="C10">
      <formula1>1</formula1>
      <formula2>100</formula2>
    </dataValidation>
    <dataValidation type="list" allowBlank="1" showInputMessage="1" showErrorMessage="1" sqref="C18 C20">
      <formula1>danet</formula1>
    </dataValidation>
    <dataValidation type="whole" allowBlank="1" showInputMessage="1" showErrorMessage="1" sqref="C8">
      <formula1>1700</formula1>
      <formula2>2020</formula2>
    </dataValidation>
    <dataValidation type="whole" allowBlank="1" showInputMessage="1" showErrorMessage="1" sqref="C21">
      <formula1>0</formula1>
      <formula2>365</formula2>
    </dataValidation>
    <dataValidation type="decimal" allowBlank="1" showInputMessage="1" showErrorMessage="1" sqref="C22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>
      <formula1>100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>
      <formula1>-C12+1</formula1>
      <formula2>100000000</formula2>
    </dataValidation>
    <dataValidation type="decimal" allowBlank="1" showInputMessage="1" showErrorMessage="1" error="Число дней может быть от 0 до 365" sqref="C14">
      <formula1>0</formula1>
      <formula2>365</formula2>
    </dataValidation>
    <dataValidation type="decimal" allowBlank="1" showInputMessage="1" showErrorMessage="1" sqref="C12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/>
    <hyperlink ref="C26" location="'5.УР ЭЭ'!A1" display="Определение УР электроэнергии"/>
    <hyperlink ref="C27" location="'3.УР горячей воды'!A1" display="Определение УР горячей воды"/>
    <hyperlink ref="C28" location="'4.УР холодной воды'!A1" display="Определение УР холодной воды"/>
    <hyperlink ref="C29" location="'6.УР природного газа на цели ПП'!A1" display="Определение УР природного газа"/>
    <hyperlink ref="C30" location="'7.УР топлива на отопл. и вент.'!A1" display="Определение УР твердого топлива"/>
    <hyperlink ref="C31" location="'8.УР моторного топлива'!A1" display="Определение УР моторного топлива"/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6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" thickBot="1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" thickBot="1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" thickBot="1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" thickBot="1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" thickBot="1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" thickBot="1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" thickBot="1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" thickBot="1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" thickBot="1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" thickBot="1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" thickBot="1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" thickBot="1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" thickBot="1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" thickBot="1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" thickBot="1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" thickBot="1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" thickBot="1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" thickBot="1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" thickBot="1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" thickBot="1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" thickBot="1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" thickBot="1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" thickBot="1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" thickBot="1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" thickBot="1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" thickBot="1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" thickBot="1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" thickBot="1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" thickBot="1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" thickBot="1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" thickBot="1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" thickBot="1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" thickBot="1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" thickBot="1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" thickBot="1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" thickBot="1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" thickBot="1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" thickBot="1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" thickBot="1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" thickBot="1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" thickBot="1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" thickBot="1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" thickBot="1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" thickBot="1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" thickBot="1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" thickBot="1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48.6" thickBot="1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48.6" thickBot="1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85.2" thickBot="1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48.6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" thickBot="1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" thickBot="1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" thickBot="1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" thickBot="1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" thickBot="1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" thickBot="1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" thickBot="1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" thickBot="1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" thickBot="1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" thickBot="1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" thickBot="1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" thickBot="1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" thickBot="1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" thickBot="1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" thickBot="1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" thickBot="1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" thickBot="1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" thickBot="1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" thickBot="1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" thickBot="1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" thickBot="1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" thickBot="1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" thickBot="1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" thickBot="1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" thickBot="1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" thickBot="1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" thickBot="1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" thickBot="1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" thickBot="1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" thickBot="1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" thickBot="1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" thickBot="1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" thickBot="1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" thickBot="1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" thickBot="1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" thickBot="1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" thickBot="1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" thickBot="1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" thickBot="1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" thickBot="1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" thickBot="1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" thickBot="1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" thickBot="1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" thickBot="1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" thickBot="1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" thickBot="1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" thickBot="1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" thickBot="1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" thickBot="1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48.6" thickBot="1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48.6" thickBot="1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85.2" thickBot="1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48.6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" thickBot="1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" thickBot="1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" thickBot="1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" thickBot="1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" thickBot="1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" thickBot="1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" thickBot="1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" thickBot="1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" thickBot="1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" thickBot="1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" thickBot="1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" thickBot="1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" thickBot="1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" thickBot="1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" thickBot="1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" thickBot="1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" thickBot="1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" thickBot="1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" thickBot="1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" thickBot="1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" thickBot="1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" thickBot="1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" thickBot="1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" thickBot="1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" thickBot="1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" thickBot="1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" thickBot="1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" thickBot="1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" thickBot="1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" thickBot="1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" thickBot="1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" thickBot="1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6" thickBot="1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6" thickBot="1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" thickBot="1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" thickBot="1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" thickBot="1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" thickBot="1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" thickBot="1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" thickBot="1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" thickBot="1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" thickBot="1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" thickBot="1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" thickBot="1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" thickBot="1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" thickBot="1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" thickBot="1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" thickBot="1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" thickBot="1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" thickBot="1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" thickBot="1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" thickBot="1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" thickBot="1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" thickBot="1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" thickBot="1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" thickBot="1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" thickBot="1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" thickBot="1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" thickBot="1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" thickBot="1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" thickBot="1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" thickBot="1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" thickBot="1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" thickBot="1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" thickBot="1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" thickBot="1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" thickBot="1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" thickBot="1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" thickBot="1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" thickBot="1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6" thickBot="1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48.6" thickBot="1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" thickBot="1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" thickBot="1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" thickBot="1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" thickBot="1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" thickBot="1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" thickBot="1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" thickBot="1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" thickBot="1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" thickBot="1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" thickBot="1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" thickBot="1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" thickBot="1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" thickBot="1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" thickBot="1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" thickBot="1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" thickBot="1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" thickBot="1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" thickBot="1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" thickBot="1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" thickBot="1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" thickBot="1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" thickBot="1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" thickBot="1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" thickBot="1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" thickBot="1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" thickBot="1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" thickBot="1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" thickBot="1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" thickBot="1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" thickBot="1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" thickBot="1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" thickBot="1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" thickBot="1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" thickBot="1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" thickBot="1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" thickBot="1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" thickBot="1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" thickBot="1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" thickBot="1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" thickBot="1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" thickBot="1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" thickBot="1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" thickBot="1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" thickBot="1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" thickBot="1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" thickBot="1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48.6" thickBot="1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48.6" thickBot="1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48.6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" thickBot="1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" thickBot="1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" thickBot="1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" thickBot="1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" thickBot="1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" thickBot="1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" thickBot="1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" thickBot="1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" thickBot="1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" thickBot="1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" thickBot="1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" thickBot="1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" thickBot="1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" thickBot="1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" thickBot="1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" thickBot="1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" thickBot="1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" thickBot="1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" thickBot="1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" thickBot="1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" thickBot="1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" thickBot="1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" thickBot="1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" thickBot="1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" thickBot="1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" thickBot="1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" thickBot="1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" thickBot="1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" thickBot="1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" thickBot="1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" thickBot="1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" thickBot="1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" thickBot="1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" thickBot="1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" thickBot="1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" thickBot="1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" thickBot="1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" thickBot="1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" thickBot="1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" thickBot="1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" thickBot="1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" thickBot="1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" thickBot="1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" thickBot="1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" thickBot="1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" thickBot="1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" thickBot="1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" thickBot="1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" thickBot="1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" thickBot="1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48.6" thickBot="1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48.6" thickBot="1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48.6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" thickBot="1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" thickBot="1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" thickBot="1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" thickBot="1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" thickBot="1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" thickBot="1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" thickBot="1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" thickBot="1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" thickBot="1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" thickBot="1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" thickBot="1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" thickBot="1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" thickBot="1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" thickBot="1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" thickBot="1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" thickBot="1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" thickBot="1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" thickBot="1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" thickBot="1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" thickBot="1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" thickBot="1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" thickBot="1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" thickBot="1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" thickBot="1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" thickBot="1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" thickBot="1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" thickBot="1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" thickBot="1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" thickBot="1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" thickBot="1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" thickBot="1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" thickBot="1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" thickBot="1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" thickBot="1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" thickBot="1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" thickBot="1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6" thickBot="1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48.6" thickBot="1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 t="e">
        <f>(1-E456)^(1/3)-1</f>
        <v>#DIV/0!</v>
      </c>
      <c r="F401" s="19" t="e">
        <f>(1-F456)^(1/3)-1</f>
        <v>#DIV/0!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8671875" defaultRowHeight="14.4"/>
  <cols>
    <col min="3" max="3" width="9.109375"/>
    <col min="5" max="5" width="9.44140625" bestFit="1" customWidth="1"/>
    <col min="6" max="6" width="8.66406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84.6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48.6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535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4">
      <c r="A71" s="535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84.6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48.6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599999999999994" thickBot="1">
      <c r="A135" s="537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6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6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535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ht="24">
      <c r="A202" s="535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84.6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599999999999994" thickBot="1">
      <c r="A267" s="537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5" thickBot="1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5" thickBot="1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5" thickBot="1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5" thickBot="1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5" thickBot="1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5" thickBot="1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5" thickBot="1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5" thickBot="1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5" thickBot="1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5" thickBot="1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5" thickBot="1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" thickBot="1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" thickBot="1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" thickBot="1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" thickBot="1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" thickBot="1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" thickBot="1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" thickBot="1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" thickBot="1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" thickBot="1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" thickBot="1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" thickBot="1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" thickBot="1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" thickBot="1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" thickBot="1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" thickBot="1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" thickBot="1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" thickBot="1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" thickBot="1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" thickBot="1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" thickBot="1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" thickBot="1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" thickBot="1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" thickBot="1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" thickBot="1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" thickBot="1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" thickBot="1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" thickBot="1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" thickBot="1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" thickBot="1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" thickBot="1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" thickBot="1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" thickBot="1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" thickBot="1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" thickBot="1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" thickBot="1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" thickBot="1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" thickBot="1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" thickBot="1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6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6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599999999999994" thickBot="1">
      <c r="A334" s="537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5" thickBot="1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5" thickBot="1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5" thickBot="1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5" thickBot="1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5" thickBot="1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5" thickBot="1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5" thickBot="1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5" thickBot="1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5" thickBot="1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5" thickBot="1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5" thickBot="1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5" thickBot="1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5" thickBot="1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5" thickBot="1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5" thickBot="1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5" thickBot="1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5" thickBot="1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5" thickBot="1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" thickBot="1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" thickBot="1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" thickBot="1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" thickBot="1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" thickBot="1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" thickBot="1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" thickBot="1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" thickBot="1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" thickBot="1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" thickBot="1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" thickBot="1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" thickBot="1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" thickBot="1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" thickBot="1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" thickBot="1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" thickBot="1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" thickBot="1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" thickBot="1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" thickBot="1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" thickBot="1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" thickBot="1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" thickBot="1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" thickBot="1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" thickBot="1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" thickBot="1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" thickBot="1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" thickBot="1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" thickBot="1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" thickBot="1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" thickBot="1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" thickBot="1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6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6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8671875" defaultRowHeight="14.4"/>
  <cols>
    <col min="3" max="3" width="9.109375"/>
    <col min="5" max="5" width="9.44140625" bestFit="1" customWidth="1"/>
    <col min="6" max="6" width="9.332031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536" t="s">
        <v>0</v>
      </c>
      <c r="B2" s="539" t="s">
        <v>1</v>
      </c>
      <c r="C2" s="540"/>
      <c r="D2" s="541"/>
      <c r="F2" s="19">
        <f>(1-F64)^(1/3)-1</f>
        <v>-2.9449662799283849E-2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84.6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48.6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347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535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4">
      <c r="A71" s="535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84.6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6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599999999999994" thickBot="1">
      <c r="A135" s="537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6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535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535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84.6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599999999999994" thickBot="1">
      <c r="A267" s="537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6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6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599999999999994" thickBot="1">
      <c r="A334" s="537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6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6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134:A136"/>
    <mergeCell ref="B134:D134"/>
    <mergeCell ref="A333:A335"/>
    <mergeCell ref="B333:D333"/>
    <mergeCell ref="A401:A403"/>
    <mergeCell ref="B401:D401"/>
    <mergeCell ref="A69:A71"/>
    <mergeCell ref="B69:D69"/>
    <mergeCell ref="A266:A268"/>
    <mergeCell ref="B266:D266"/>
    <mergeCell ref="A200:A202"/>
    <mergeCell ref="B200:D20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09375" defaultRowHeight="14.4"/>
  <cols>
    <col min="1" max="1" width="13" style="59" customWidth="1"/>
    <col min="2" max="2" width="10.33203125" style="59" customWidth="1"/>
    <col min="4" max="4" width="9.109375" style="59" customWidth="1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3.2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3.2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3.2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3.2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3.2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3.2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3.2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3.2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3.2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3.2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3.2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3.2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3.2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3.2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3.2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3.2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3.2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3.2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3.2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3.2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3.2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3.2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3.2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3.2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3.2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3.2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3.2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3.2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3.2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3.2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3.2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3.2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3.2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3.2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3.2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8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" thickBot="1">
      <c r="A65" s="114" t="s">
        <v>66</v>
      </c>
      <c r="B65" s="115">
        <f>AVERAGE(B22:B40)</f>
        <v>19.536842105263158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3.2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3.2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3.2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3.2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3.2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3.2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3.2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3.2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3.2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3.2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3.2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3.2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3.2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3.2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3.2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3.2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3.2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3.2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3.2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3.2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3.2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3.2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3.2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3.2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3.2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3.2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3.2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3.2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3.2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3.2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3.2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3.2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3.2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3.2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3.2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3.2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3.2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3.2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3.2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3.2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3.2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3.2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3.2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3.2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8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2.8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" thickBot="1"/>
    <row r="129" spans="1:7" ht="53.4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" thickBot="1">
      <c r="A132" s="114" t="s">
        <v>66</v>
      </c>
      <c r="B132" s="115">
        <f>AVERAGE(B89:B107)</f>
        <v>47.278947368421058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3.2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3.2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3.2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3.2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3.2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3.2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3.2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3.2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3.2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3.2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3.2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3.2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3.2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3.2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3.2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3.2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3.2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3.2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3.2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3.2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3.2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3.2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3.2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3.2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3.2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3.2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3.2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3.2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3.2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3.2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3.2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3.2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3.2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3.2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8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" thickBot="1">
      <c r="A197" s="114" t="s">
        <v>66</v>
      </c>
      <c r="B197" s="144">
        <f>AVERAGE(B154:B172)</f>
        <v>2.2642105263157895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3.2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3.2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3.2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3.2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3.2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3.2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3.2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3.2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3.2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3.2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3.2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3.2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3.2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3.2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3.2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3.2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3.2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3.2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3.2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3.2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3.2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3.2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3.2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3.2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3.2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3.2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3.2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3.2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3.2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3.2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3.2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3.2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3.2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3.2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8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2.8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" thickBot="1"/>
    <row r="260" spans="1:7" ht="53.4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" thickBot="1">
      <c r="A263" s="114" t="s">
        <v>66</v>
      </c>
      <c r="B263" s="115">
        <f>AVERAGE(B220:B238)</f>
        <v>6.4789473684210526</v>
      </c>
      <c r="C263" s="18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 t="e">
        <f>(1-E321)^(1/3)-1</f>
        <v>#DIV/0!</v>
      </c>
      <c r="F266" s="63" t="e">
        <f>(1-F321)^(1/3)-1</f>
        <v>#DIV/0!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3.2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3.2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3.2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3.2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3.2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3.2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3.2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3.2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3.2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3.2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3.2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3.2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3.2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3.2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3.2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3.2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3.2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3.2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3.2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3.2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3.2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3.2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3.2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3.2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3.2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3.2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3.2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3.2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3.2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3.2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3.2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3.2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3.2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3.2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3.2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3.2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3.2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3.2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3.2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3.2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3.2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3.2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3.2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3.2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3.2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3.2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3.2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2.8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" thickBot="1">
      <c r="A329" s="114" t="s">
        <v>66</v>
      </c>
      <c r="B329" s="150" t="e">
        <f>AVERAGE(B286:B304)</f>
        <v>#DIV/0!</v>
      </c>
    </row>
    <row r="330" spans="1:7" ht="15" thickBot="1"/>
    <row r="331" spans="1:7" ht="15" customHeight="1" thickBot="1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8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3.2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3.2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3.2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3.2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3.2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3.2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3.2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3.2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3.2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3.2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3.2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3.2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3.2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3.2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3.2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3.2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3.2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3.2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3.2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3.2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3.2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3.2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3.2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3.2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3.2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3.2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3.2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3.2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3.2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3.2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3.2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3.2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3.2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3.2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3.2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3.2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3.2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3.2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3.2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3.2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3.2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3.2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3.2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3.2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3.2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3.2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3.2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8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8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" thickBot="1">
      <c r="A394" s="114" t="s">
        <v>66</v>
      </c>
      <c r="B394" s="144" t="e">
        <f>AVERAGE(B351:B369)</f>
        <v>#DIV/0!</v>
      </c>
    </row>
    <row r="395" spans="1:7" ht="15" thickBot="1"/>
    <row r="396" spans="1:7" ht="15.75" customHeight="1" thickBot="1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3.2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3.2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3.2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3.2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3.2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3.2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3.2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3.2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3.2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3.2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3.2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3.2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3.2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3.2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3.2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3.2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3.2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3.2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3.2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3.2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3.2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3.2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3.2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3.2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3.2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3.2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3.2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3.2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3.2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3.2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3.2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3.2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3.2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3.2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3.2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3.2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3.2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3.2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3.2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3.2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3.2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3.2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3.2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3.2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3.2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3.2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3.2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8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" thickBot="1">
      <c r="A459" s="114" t="s">
        <v>66</v>
      </c>
      <c r="B459" s="144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N461"/>
  <sheetViews>
    <sheetView topLeftCell="A451" workbookViewId="0">
      <selection activeCell="E424" sqref="E424:E426"/>
    </sheetView>
  </sheetViews>
  <sheetFormatPr defaultColWidth="9.109375" defaultRowHeight="14.4"/>
  <cols>
    <col min="1" max="1" width="13" style="59" customWidth="1"/>
    <col min="2" max="2" width="9.109375" style="59"/>
    <col min="3" max="3" width="8.88671875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3.2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3.2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3.2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3.2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3.2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3.2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3.2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3.2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3.2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3.2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3.2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3.2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3.2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3.2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3.2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3.2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3.2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3.2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3.2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3.2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3.2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3.2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3.2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3.2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3.2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3.2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3.2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3.2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3.2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3.2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3.2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3.2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3.2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3.2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8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" thickBot="1">
      <c r="A65" s="114" t="s">
        <v>66</v>
      </c>
      <c r="B65" s="115">
        <f>AVERAGE(B22:B40)</f>
        <v>48.89473684210526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3.2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3.2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3.2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3.2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3.2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3.2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3.2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3.2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3.2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3.2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3.2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3.2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3.2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3.2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3.2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3.2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3.2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3.2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3.2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3.2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3.2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3.2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3.2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3.2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3.2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3.2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3.2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3.2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3.2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3.2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3.2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3.2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3.2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3.2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3.2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3.2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3.2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3.2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3.2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3.2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3.2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3.2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3.2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8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" thickBot="1"/>
    <row r="129" spans="1:7" ht="53.4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" thickBot="1">
      <c r="A132" s="114" t="s">
        <v>66</v>
      </c>
      <c r="B132" s="115">
        <f>AVERAGE(B89:B107)</f>
        <v>47.55263157894737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3.2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3.2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3.2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3.2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3.2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3.2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3.2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3.2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3.2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3.2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3.2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3.2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3.2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3.2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3.2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3.2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3.2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3.2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3.2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3.2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3.2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3.2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3.2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3.2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3.2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3.2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3.2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3.2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3.2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3.2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3.2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8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" thickBot="1">
      <c r="A197" s="114" t="s">
        <v>66</v>
      </c>
      <c r="B197" s="144">
        <f>AVERAGE(B154:B172)</f>
        <v>2.7921052631578949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3.2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3.2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3.2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3.2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3.2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3.2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3.2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3.2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3.2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3.2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3.2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3.2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3.2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3.2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3.2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3.2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3.2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3.2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3.2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3.2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3.2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3.2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3.2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3.2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3.2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3.2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3.2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3.2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3.2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8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2.8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" thickBot="1"/>
    <row r="260" spans="1:7" ht="53.4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" thickBot="1">
      <c r="A263" s="114" t="s">
        <v>66</v>
      </c>
      <c r="B263" s="115">
        <f>AVERAGE(B220:B238)</f>
        <v>7.1157894736842096</v>
      </c>
      <c r="C263" s="18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3.2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3.2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3.2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3.2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3.2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3.2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3.2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3.2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3.2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3.2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3.2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3.2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3.2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3.2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3.2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3.2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3.2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3.2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3.2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3.2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3.2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3.2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3.2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3.2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3.2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3.2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3.2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3.2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3.2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3.2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3.2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3.2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3.2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3.2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3.2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3.2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3.2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3.2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3.2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3.2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3.2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3.2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3.2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3.2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3.2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3.2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8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2.8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" thickBot="1"/>
    <row r="326" spans="1:7" ht="53.4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" thickBot="1">
      <c r="A329" s="114" t="s">
        <v>66</v>
      </c>
      <c r="B329" s="115">
        <f>AVERAGE(B286:B304)</f>
        <v>35.857894736842105</v>
      </c>
    </row>
    <row r="332" spans="1:7" ht="15" thickBot="1"/>
    <row r="333" spans="1:7" ht="15" customHeight="1" thickBot="1">
      <c r="A333" s="552" t="s">
        <v>0</v>
      </c>
      <c r="B333" s="555" t="s">
        <v>70</v>
      </c>
      <c r="C333" s="556"/>
      <c r="D333" s="557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9.8" thickBot="1">
      <c r="A334" s="553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7" thickBot="1">
      <c r="A335" s="554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8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3.2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3.2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3.2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3.2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3.2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3.2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3.2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3.2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3.2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3.2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3.2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3.2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3.2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3.2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3.2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3.2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3.2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3.2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3.2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3.2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3.2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3.2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3.2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3.2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3.2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3.2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3.2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3.2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3.2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3.2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3.2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3.2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3.2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3.2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3.2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3.2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3.2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3.2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3.2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3.2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3.2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3.2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3.2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3.2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3.2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3.2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3.2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3.2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3.2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8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3.4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" thickBot="1">
      <c r="A396" s="114" t="s">
        <v>66</v>
      </c>
      <c r="B396" s="115">
        <f>AVERAGE(B353:B371)</f>
        <v>234.6</v>
      </c>
    </row>
    <row r="397" spans="1:7" ht="15" thickBot="1"/>
    <row r="398" spans="1:7" ht="15.75" customHeight="1" thickBot="1">
      <c r="A398" s="552" t="s">
        <v>0</v>
      </c>
      <c r="B398" s="555" t="s">
        <v>89</v>
      </c>
      <c r="C398" s="556"/>
      <c r="D398" s="557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9.8" thickBot="1">
      <c r="A399" s="553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" thickBot="1">
      <c r="A400" s="554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3.2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3.2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3.2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3.2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3.2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3.2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3.2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3.2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3.2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3.2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3.2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3.2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3.2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3.2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3.2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3.2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3.2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3.2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3.2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3.2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3.2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3.2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3.2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3.2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3.2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3.2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3.2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3.2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3.2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3.2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3.2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3.2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3.2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3.2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3.2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3.2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3.2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3.2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3.2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3.2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3.2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3.2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3.2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3.2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3.2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3.2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3.2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3.2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3.2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8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" thickBot="1"/>
    <row r="458" spans="1:14" ht="53.4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" thickBot="1">
      <c r="A461" s="114" t="s">
        <v>66</v>
      </c>
      <c r="B461" s="115">
        <f>AVERAGE(B418:B436)</f>
        <v>216.94736842105263</v>
      </c>
    </row>
  </sheetData>
  <mergeCells count="14">
    <mergeCell ref="A398:A400"/>
    <mergeCell ref="B398:D398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-2.970711217337596E-2</v>
      </c>
      <c r="F2" s="63">
        <f>(1-F57)^(1/3)-1</f>
        <v>-2.970711217337596E-2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3.2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3.2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3.2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3.2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3.2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3.2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3.2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3.2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3.2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3.2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3.2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3.2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3.2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3.2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3.2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3.2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3.2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3.2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3.2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3.2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3.2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3.2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3.2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3.2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3.2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3.2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3.2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3.2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3.2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3.2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3.2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3.2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3.2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3.2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8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" thickBot="1">
      <c r="A65" s="114" t="s">
        <v>66</v>
      </c>
      <c r="B65" s="115">
        <f>AVERAGE(B22:B40)</f>
        <v>54.852631578947374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3.2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3.2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3.2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3.2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3.2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3.2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3.2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3.2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3.2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3.2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3.2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3.2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3.2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3.2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3.2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3.2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3.2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3.2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3.2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3.2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3.2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3.2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3.2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3.2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3.2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3.2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3.2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3.2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3.2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3.2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3.2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3.2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3.2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3.2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3.2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3.2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3.2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3.2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3.2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3.2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3.2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3.2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3.2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3.2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8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" thickBot="1"/>
    <row r="129" spans="1:7" ht="53.4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" thickBot="1">
      <c r="A132" s="114" t="s">
        <v>66</v>
      </c>
      <c r="B132" s="115">
        <f>AVERAGE(B89:B107)</f>
        <v>50.921052631578945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/>
      <c r="F134" s="63"/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/>
      <c r="F135" s="65"/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/>
      <c r="F136" s="68"/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3.2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3.2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3.2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3.2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3.2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3.2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3.2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3.2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3.2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3.2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3.2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3.2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3.2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3.2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3.2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3.2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3.2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3.2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3.2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3.2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3.2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3.2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3.2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3.2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3.2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3.2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3.2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3.2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3.2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3.2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3.2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3.2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3.2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3.2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3.2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3.2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3.2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3.2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3.2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3.2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3.2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3.2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3.2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3.2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3.2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3.2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3.2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3.2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3.2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3.2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8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/>
      <c r="F189" s="92"/>
      <c r="G189" s="93"/>
    </row>
    <row r="190" spans="1:7" ht="53.4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3.4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" thickBot="1"/>
    <row r="194" spans="1:7" ht="53.4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" thickBot="1">
      <c r="A197" s="114" t="s">
        <v>66</v>
      </c>
      <c r="B197" s="144" t="e">
        <f>AVERAGE(B154:B172)</f>
        <v>#DIV/0!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3.2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3.2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3.2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3.2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3.2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3.2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3.2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3.2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3.2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3.2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3.2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3.2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3.2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3.2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3.2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3.2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3.2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3.2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3.2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3.2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3.2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3.2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3.2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3.2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3.2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3.2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3.2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3.2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3.2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3.2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3.2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3.2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3.2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3.2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8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2.8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" thickBot="1"/>
    <row r="260" spans="1:7" ht="53.4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" thickBot="1">
      <c r="A263" s="114" t="s">
        <v>66</v>
      </c>
      <c r="B263" s="115">
        <f>AVERAGE(B220:B238)</f>
        <v>12.505263157894737</v>
      </c>
      <c r="C263" s="18"/>
    </row>
    <row r="264" spans="1:7">
      <c r="A264" s="294"/>
      <c r="B264" s="295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>
        <f>(1-E321)^(1/3)-1</f>
        <v>0</v>
      </c>
      <c r="F266" s="63">
        <f>(1-F321)^(1/3)-1</f>
        <v>0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3.2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3.2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3.2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3.2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3.2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3.2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3.2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3.2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3.2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3.2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3.2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3.2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3.2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3.2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3.2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3.2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3.2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3.2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3.2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3.2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3.2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3.2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3.2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3.2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3.2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3.2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3.2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3.2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3.2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3.2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3.2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3.2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3.2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3.2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3.2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3.2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3.2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3.2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3.2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3.2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3.2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3.2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3.2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3.2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3.2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3.2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3.2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" thickBot="1">
      <c r="A321" s="89"/>
      <c r="B321" s="125"/>
      <c r="D321" s="126"/>
      <c r="E321" s="127"/>
      <c r="F321" s="127"/>
      <c r="G321" s="128"/>
    </row>
    <row r="322" spans="1:7" ht="52.8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" thickBot="1">
      <c r="A329" s="114" t="s">
        <v>66</v>
      </c>
      <c r="B329" s="115" t="e">
        <f>AVERAGE(B286:B304)</f>
        <v>#DIV/0!</v>
      </c>
    </row>
    <row r="330" spans="1:7" ht="15" thickBot="1"/>
    <row r="331" spans="1:7" ht="15" customHeight="1" thickBot="1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8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3.2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3.2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3.2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3.2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3.2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3.2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3.2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3.2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3.2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3.2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3.2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3.2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3.2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3.2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3.2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3.2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3.2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3.2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3.2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3.2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3.2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3.2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3.2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3.2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3.2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3.2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3.2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3.2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3.2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3.2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3.2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3.2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3.2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3.2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3.2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3.2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3.2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3.2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3.2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3.2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3.2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3.2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3.2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3.2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3.2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3.2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3.2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8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8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" thickBot="1">
      <c r="A394" s="114" t="s">
        <v>66</v>
      </c>
      <c r="B394" s="115" t="e">
        <f>AVERAGE(B351:B369)</f>
        <v>#DIV/0!</v>
      </c>
    </row>
    <row r="395" spans="1:7" ht="15" thickBot="1"/>
    <row r="396" spans="1:7" ht="15.75" customHeight="1" thickBot="1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3.2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3.2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3.2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3.2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3.2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3.2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3.2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3.2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3.2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3.2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3.2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3.2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3.2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3.2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3.2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3.2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3.2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3.2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3.2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3.2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3.2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3.2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3.2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3.2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3.2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3.2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3.2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3.2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3.2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3.2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3.2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3.2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3.2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3.2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3.2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3.2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3.2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3.2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3.2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3.2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3.2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3.2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3.2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3.2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3.2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3.2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3.2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8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" thickBot="1">
      <c r="A459" s="114" t="s">
        <v>66</v>
      </c>
      <c r="B459" s="115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3.2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3.2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3.2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3.2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3.2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3.2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3.2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3.2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3.2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3.2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3.2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3.2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3.2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3.2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3.2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3.2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3.2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3.2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3.2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3.2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3.2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3.2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3.2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3.2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3.2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3.2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3.2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3.2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3.2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3.2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3.2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3.2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3.2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3.2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3.2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3.2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3.2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3.2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8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" thickBot="1">
      <c r="A65" s="114" t="s">
        <v>66</v>
      </c>
      <c r="B65" s="115">
        <f>AVERAGE(B22:B40)</f>
        <v>44.057894736842101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3.2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3.2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3.2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3.2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3.2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3.2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3.2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3.2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3.2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3.2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3.2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3.2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3.2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3.2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3.2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3.2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3.2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3.2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3.2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3.2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3.2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3.2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3.2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3.2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3.2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3.2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3.2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3.2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3.2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3.2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3.2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3.2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3.2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3.2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3.2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3.2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3.2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3.2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3.2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3.2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3.2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3.2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3.2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8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" thickBot="1"/>
    <row r="129" spans="1:7" ht="53.4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" thickBot="1">
      <c r="A132" s="114" t="s">
        <v>66</v>
      </c>
      <c r="B132" s="115">
        <f>AVERAGE(B89:B107)</f>
        <v>84.284210526315803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3.2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3.2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3.2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3.2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3.2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3.2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3.2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3.2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3.2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3.2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3.2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3.2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3.2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3.2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3.2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3.2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3.2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3.2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3.2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3.2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3.2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3.2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3.2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3.2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3.2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3.2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3.2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3.2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3.2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3.2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3.2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8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3.4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" thickBot="1"/>
    <row r="194" spans="1:7" ht="53.4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" thickBot="1">
      <c r="A197" s="114" t="s">
        <v>66</v>
      </c>
      <c r="B197" s="144">
        <f>AVERAGE(B154:B172)</f>
        <v>2.1736842105263166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3.2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3.2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3.2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3.2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3.2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3.2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3.2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3.2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3.2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3.2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3.2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3.2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3.2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3.2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3.2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3.2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3.2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3.2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3.2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3.2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3.2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3.2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3.2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3.2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3.2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3.2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3.2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3.2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3.2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3.2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3.2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3.2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3.2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3.2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3.2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3.2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8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2.8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" thickBot="1"/>
    <row r="260" spans="1:7" ht="53.4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" thickBot="1">
      <c r="A263" s="114" t="s">
        <v>66</v>
      </c>
      <c r="B263" s="115">
        <f>AVERAGE(B220:B238)</f>
        <v>5.5526315789473699</v>
      </c>
      <c r="C263" s="18"/>
    </row>
    <row r="264" spans="1:7" ht="15" thickBot="1"/>
    <row r="265" spans="1:7" ht="15" customHeight="1" thickBot="1">
      <c r="A265" s="552" t="s">
        <v>0</v>
      </c>
      <c r="B265" s="555" t="s">
        <v>67</v>
      </c>
      <c r="C265" s="556"/>
      <c r="D265" s="557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9.8" thickBot="1">
      <c r="A266" s="553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7" thickBot="1">
      <c r="A267" s="554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3.2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3.2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3.2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3.2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3.2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3.2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3.2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3.2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3.2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3.2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3.2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3.2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3.2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3.2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3.2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3.2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3.2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3.2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3.2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3.2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3.2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3.2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3.2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3.2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3.2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3.2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3.2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3.2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3.2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3.2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3.2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3.2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3.2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3.2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3.2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3.2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3.2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3.2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3.2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3.2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3.2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3.2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3.2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3.2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3.2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3.2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8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8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2.8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" thickBot="1"/>
    <row r="325" spans="1:7" ht="53.4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" thickBot="1">
      <c r="A328" s="114" t="s">
        <v>66</v>
      </c>
      <c r="B328" s="115">
        <f>AVERAGE(B285:B303)</f>
        <v>34.963157894736838</v>
      </c>
    </row>
    <row r="329" spans="1:7" ht="15" thickBot="1"/>
    <row r="330" spans="1:7" ht="15" customHeight="1" thickBot="1">
      <c r="A330" s="552" t="s">
        <v>0</v>
      </c>
      <c r="B330" s="555" t="s">
        <v>70</v>
      </c>
      <c r="C330" s="556"/>
      <c r="D330" s="557"/>
      <c r="E330" s="62" t="e">
        <f>(1-E385)^(1/3)-1</f>
        <v>#DIV/0!</v>
      </c>
      <c r="F330" s="63" t="e">
        <f>(1-F385)^(1/3)-1</f>
        <v>#DIV/0!</v>
      </c>
      <c r="G330" s="64"/>
    </row>
    <row r="331" spans="1:7" ht="79.8" thickBot="1">
      <c r="A331" s="553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7" thickBot="1">
      <c r="A332" s="554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8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8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3.2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3.2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3.2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3.2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3.2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3.2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3.2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3.2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3.2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3.2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3.2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3.2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3.2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3.2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3.2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3.2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3.2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3.2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3.2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3.2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3.2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3.2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3.2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3.2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3.2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3.2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3.2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3.2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3.2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3.2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3.2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3.2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3.2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3.2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3.2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3.2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3.2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3.2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3.2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3.2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3.2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3.2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3.2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3.2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3.2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3.2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8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8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3.4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" thickBot="1">
      <c r="A393" s="114" t="s">
        <v>66</v>
      </c>
      <c r="B393" s="115" t="e">
        <f>AVERAGE(B350:B368)</f>
        <v>#DIV/0!</v>
      </c>
    </row>
    <row r="394" spans="1:7" ht="15" thickBot="1"/>
    <row r="395" spans="1:7" ht="15.75" customHeight="1" thickBot="1">
      <c r="A395" s="552" t="s">
        <v>0</v>
      </c>
      <c r="B395" s="555" t="s">
        <v>89</v>
      </c>
      <c r="C395" s="556"/>
      <c r="D395" s="557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9.8" thickBot="1">
      <c r="A396" s="553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" thickBot="1">
      <c r="A397" s="554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3.2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3.2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3.2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3.2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3.2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3.2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3.2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3.2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3.2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3.2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3.2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3.2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3.2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3.2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3.2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3.2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3.2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3.2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3.2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3.2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3.2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3.2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3.2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3.2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3.2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3.2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3.2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3.2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3.2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3.2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3.2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3.2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3.2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3.2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3.2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3.2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3.2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3.2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3.2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3.2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3.2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3.2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3.2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3.2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3.2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3.2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8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8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" thickBot="1"/>
    <row r="455" spans="1:7" ht="53.4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" thickBot="1">
      <c r="A458" s="114" t="s">
        <v>66</v>
      </c>
      <c r="B458" s="115">
        <f>AVERAGE(B415:B433)</f>
        <v>85.7</v>
      </c>
    </row>
  </sheetData>
  <mergeCells count="14">
    <mergeCell ref="A395:A397"/>
    <mergeCell ref="B395:D395"/>
    <mergeCell ref="A200:A202"/>
    <mergeCell ref="B200:D200"/>
    <mergeCell ref="A265:A267"/>
    <mergeCell ref="B265:D265"/>
    <mergeCell ref="A330:A332"/>
    <mergeCell ref="B330:D33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3320312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62" t="s">
        <v>0</v>
      </c>
      <c r="B2" s="539" t="s">
        <v>1</v>
      </c>
      <c r="C2" s="540"/>
      <c r="D2" s="541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63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64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4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6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>
      <c r="A62" s="33" t="s">
        <v>56</v>
      </c>
      <c r="B62" s="173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58" t="s">
        <v>0</v>
      </c>
      <c r="B69" s="535" t="s">
        <v>2</v>
      </c>
      <c r="C69" s="535"/>
      <c r="D69" s="535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36">
      <c r="A70" s="559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>
      <c r="A71" s="560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>
      <c r="A129" s="33" t="s">
        <v>56</v>
      </c>
      <c r="B129" s="173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36">
      <c r="A135" s="535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>
      <c r="A136" s="535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5" thickBot="1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58" t="s">
        <v>0</v>
      </c>
      <c r="B200" s="535" t="s">
        <v>3</v>
      </c>
      <c r="C200" s="535"/>
      <c r="D200" s="535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59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>
      <c r="A202" s="560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" thickBot="1"/>
    <row r="266" spans="1:7" ht="15" customHeight="1">
      <c r="A266" s="561" t="s">
        <v>0</v>
      </c>
      <c r="B266" s="547" t="s">
        <v>67</v>
      </c>
      <c r="C266" s="547"/>
      <c r="D266" s="547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36.6" thickBot="1">
      <c r="A267" s="561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>
      <c r="A268" s="561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36.6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47" t="s">
        <v>0</v>
      </c>
      <c r="B333" s="547" t="s">
        <v>70</v>
      </c>
      <c r="C333" s="547"/>
      <c r="D333" s="547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36.6">
      <c r="A334" s="547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>
      <c r="A335" s="547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4.6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4.6">
      <c r="A390" s="35" t="s">
        <v>56</v>
      </c>
      <c r="B390" s="57">
        <v>162.5</v>
      </c>
      <c r="D390" s="29"/>
      <c r="E390" s="168"/>
      <c r="F390" s="199"/>
      <c r="G390" s="199"/>
    </row>
    <row r="391" spans="1:7" ht="36.6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62" t="s">
        <v>0</v>
      </c>
      <c r="B2" s="539" t="s">
        <v>1</v>
      </c>
      <c r="C2" s="540"/>
      <c r="D2" s="541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63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4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55" t="s">
        <v>53</v>
      </c>
      <c r="B56" s="31" t="s">
        <v>204</v>
      </c>
      <c r="C56" s="30">
        <f t="shared" si="0"/>
        <v>201.18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4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91">
        <f>AVERAGE(B11:B50)</f>
        <v>41.787249999999993</v>
      </c>
      <c r="C63" s="17"/>
    </row>
    <row r="64" spans="1:7">
      <c r="A64" s="16" t="s">
        <v>65</v>
      </c>
      <c r="B64" s="291">
        <f>AVERAGE(B16:B45)</f>
        <v>37.338666666666668</v>
      </c>
      <c r="C64" s="18"/>
    </row>
    <row r="65" spans="1:7">
      <c r="A65" s="16" t="s">
        <v>66</v>
      </c>
      <c r="B65" s="291">
        <f>AVERAGE(B22:B40)</f>
        <v>35.475263157894737</v>
      </c>
      <c r="C65" s="18"/>
    </row>
    <row r="69" spans="1:7" ht="18" customHeight="1">
      <c r="A69" s="558" t="s">
        <v>0</v>
      </c>
      <c r="B69" s="535" t="s">
        <v>2</v>
      </c>
      <c r="C69" s="535"/>
      <c r="D69" s="535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36">
      <c r="A70" s="559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0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55" t="s">
        <v>53</v>
      </c>
      <c r="B123" s="255" t="s">
        <v>205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4" customHeight="1">
      <c r="A129" s="33" t="s">
        <v>56</v>
      </c>
      <c r="B129" s="293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58" t="s">
        <v>0</v>
      </c>
      <c r="B134" s="535" t="s">
        <v>3</v>
      </c>
      <c r="C134" s="535"/>
      <c r="D134" s="535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" customHeight="1">
      <c r="A135" s="559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0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55" t="s">
        <v>53</v>
      </c>
      <c r="B188" s="255" t="s">
        <v>206</v>
      </c>
      <c r="C188" s="30">
        <f t="shared" si="2"/>
        <v>23.08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4" customHeight="1" thickBot="1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A21"/>
  <sheetViews>
    <sheetView zoomScale="80" zoomScaleNormal="80" workbookViewId="0">
      <selection activeCell="B11" sqref="B11"/>
    </sheetView>
  </sheetViews>
  <sheetFormatPr defaultColWidth="0" defaultRowHeight="13.8" zeroHeight="1"/>
  <cols>
    <col min="1" max="1" width="73" style="407" customWidth="1"/>
    <col min="2" max="2" width="22.33203125" style="382" customWidth="1"/>
    <col min="3" max="3" width="65.33203125" style="382" customWidth="1"/>
    <col min="4" max="4" width="13.33203125" style="408" customWidth="1"/>
    <col min="5" max="5" width="11.109375" style="382" customWidth="1"/>
    <col min="6" max="6" width="12.109375" style="382" customWidth="1"/>
    <col min="7" max="7" width="16.886718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3" customHeight="1">
      <c r="A1" s="446" t="s">
        <v>899</v>
      </c>
      <c r="B1" s="448"/>
      <c r="C1" s="450" t="s">
        <v>874</v>
      </c>
      <c r="D1" s="45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7.9" customHeight="1">
      <c r="A2" s="356"/>
      <c r="B2" s="356"/>
      <c r="C2" s="413" t="s">
        <v>1020</v>
      </c>
      <c r="D2" s="366"/>
      <c r="E2" s="396"/>
      <c r="F2" s="397"/>
      <c r="G2" s="397"/>
      <c r="H2" s="356"/>
      <c r="I2" s="356"/>
    </row>
    <row r="3" spans="1:26" s="459" customFormat="1" ht="55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65"/>
      <c r="I3" s="365"/>
    </row>
    <row r="4" spans="1:26" s="355" customFormat="1" ht="39.9" customHeight="1">
      <c r="A4" s="371" t="s">
        <v>920</v>
      </c>
      <c r="B4" s="379" t="s">
        <v>834</v>
      </c>
      <c r="C4" s="372"/>
      <c r="D4" s="374" t="s">
        <v>961</v>
      </c>
      <c r="E4" s="489" t="s">
        <v>841</v>
      </c>
      <c r="F4" s="489"/>
      <c r="G4" s="489"/>
      <c r="H4" s="356"/>
      <c r="I4" s="356"/>
    </row>
    <row r="5" spans="1:26" s="355" customFormat="1" ht="177" customHeight="1">
      <c r="A5" s="371" t="s">
        <v>1005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9" t="s">
        <v>963</v>
      </c>
      <c r="E5" s="489" t="s">
        <v>841</v>
      </c>
      <c r="F5" s="489"/>
      <c r="G5" s="489"/>
      <c r="H5" s="356"/>
      <c r="I5" s="356"/>
    </row>
    <row r="6" spans="1:26" ht="37.5" customHeight="1">
      <c r="A6" s="400" t="s">
        <v>818</v>
      </c>
      <c r="B6" s="401" t="s">
        <v>772</v>
      </c>
      <c r="C6" s="372" t="s">
        <v>842</v>
      </c>
      <c r="D6" s="374" t="s">
        <v>835</v>
      </c>
      <c r="E6" s="482" t="s">
        <v>69</v>
      </c>
      <c r="F6" s="482"/>
      <c r="G6" s="482"/>
      <c r="H6" s="356"/>
      <c r="I6" s="356"/>
    </row>
    <row r="7" spans="1:26" ht="28.5" customHeight="1">
      <c r="A7" s="400" t="s">
        <v>827</v>
      </c>
      <c r="B7" s="401">
        <v>1176.74</v>
      </c>
      <c r="C7" s="372" t="s">
        <v>918</v>
      </c>
      <c r="D7" s="399" t="s">
        <v>962</v>
      </c>
      <c r="E7" s="483" t="s">
        <v>841</v>
      </c>
      <c r="F7" s="484"/>
      <c r="G7" s="485"/>
      <c r="H7" s="356"/>
      <c r="I7" s="356"/>
    </row>
    <row r="8" spans="1:26" ht="30.75" customHeight="1">
      <c r="A8" s="402" t="s">
        <v>829</v>
      </c>
      <c r="B8" s="401"/>
      <c r="C8" s="372" t="s">
        <v>919</v>
      </c>
      <c r="D8" s="399" t="s">
        <v>962</v>
      </c>
      <c r="E8" s="486"/>
      <c r="F8" s="487"/>
      <c r="G8" s="488"/>
      <c r="H8" s="356"/>
      <c r="I8" s="356"/>
    </row>
    <row r="9" spans="1:26" ht="12.6" hidden="1" customHeight="1">
      <c r="A9" s="400" t="s">
        <v>773</v>
      </c>
      <c r="B9" s="403">
        <f>IF(B6="Совместный",B8-IF('1.Общие данные по зданию'!C6='Экспресс потенциал'!B6,0.032,0.059)*'3.УР горячей воды'!B6,B7)</f>
        <v>1176.74</v>
      </c>
      <c r="C9" s="372" t="s">
        <v>814</v>
      </c>
      <c r="D9" s="404"/>
      <c r="E9" s="405"/>
      <c r="F9" s="405"/>
      <c r="G9" s="405"/>
      <c r="H9" s="356"/>
      <c r="I9" s="356"/>
    </row>
    <row r="10" spans="1:26" s="355" customFormat="1">
      <c r="A10" s="356"/>
      <c r="B10" s="356"/>
      <c r="C10" s="356"/>
      <c r="D10" s="366"/>
      <c r="E10" s="397"/>
      <c r="F10" s="397"/>
      <c r="G10" s="397"/>
      <c r="H10" s="356"/>
      <c r="I10" s="356"/>
    </row>
    <row r="11" spans="1:26">
      <c r="A11" s="383" t="s">
        <v>886</v>
      </c>
      <c r="B11" s="394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Готово</v>
      </c>
      <c r="C11" s="356"/>
      <c r="D11" s="366"/>
      <c r="E11" s="406"/>
      <c r="F11" s="356"/>
      <c r="G11" s="356"/>
      <c r="H11" s="356"/>
      <c r="I11" s="356"/>
    </row>
    <row r="12" spans="1:26" s="355" customFormat="1">
      <c r="A12" s="356"/>
      <c r="B12" s="356"/>
      <c r="C12" s="356"/>
      <c r="D12" s="366"/>
      <c r="E12" s="397"/>
      <c r="F12" s="397"/>
      <c r="G12" s="397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</sheetData>
  <sheetProtection algorithmName="SHA-512" hashValue="xq+8TRCULpjVhwWw8RhRD9Mbs9XM65pCTh6o5915oiSApsx54aWSCCHUnKp1++i5X9Q1XGN/krbgH09wrvrSwA==" saltValue="0P8zLB2kvOHYqm05spFe0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>
      <formula1>0</formula1>
      <formula2>IF(B6="Раздельный",0,1000000)</formula2>
    </dataValidation>
    <dataValidation type="list" allowBlank="1" showInputMessage="1" showErrorMessage="1" sqref="B6">
      <formula1>Uchet</formula1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7">
      <formula1>0</formula1>
      <formula2>IF(B6="совместный",0,100000)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56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G452"/>
  <sheetViews>
    <sheetView workbookViewId="0">
      <selection activeCell="E16" sqref="E14:E1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62" t="s">
        <v>0</v>
      </c>
      <c r="B2" s="539" t="s">
        <v>1</v>
      </c>
      <c r="C2" s="540"/>
      <c r="D2" s="541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63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4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55" t="s">
        <v>53</v>
      </c>
      <c r="B56" s="31" t="s">
        <v>207</v>
      </c>
      <c r="C56" s="30">
        <f t="shared" si="0"/>
        <v>235.62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4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91">
        <f>AVERAGE(B11:B50)</f>
        <v>98.695250000000001</v>
      </c>
      <c r="C63" s="17"/>
    </row>
    <row r="64" spans="1:7">
      <c r="A64" s="16" t="s">
        <v>65</v>
      </c>
      <c r="B64" s="291">
        <f>AVERAGE(B16:B45)</f>
        <v>96.791666666666671</v>
      </c>
      <c r="C64" s="18"/>
    </row>
    <row r="65" spans="1:7">
      <c r="A65" s="16" t="s">
        <v>66</v>
      </c>
      <c r="B65" s="291">
        <f>AVERAGE(B22:B40)</f>
        <v>97.38263157894734</v>
      </c>
      <c r="C65" s="18"/>
    </row>
    <row r="69" spans="1:7" ht="18" customHeight="1">
      <c r="A69" s="558" t="s">
        <v>0</v>
      </c>
      <c r="B69" s="535" t="s">
        <v>2</v>
      </c>
      <c r="C69" s="535"/>
      <c r="D69" s="535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36">
      <c r="A70" s="559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0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55" t="s">
        <v>53</v>
      </c>
      <c r="B123" s="255" t="s">
        <v>208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4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58" t="s">
        <v>0</v>
      </c>
      <c r="B134" s="535" t="s">
        <v>3</v>
      </c>
      <c r="C134" s="535"/>
      <c r="D134" s="535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" customHeight="1">
      <c r="A135" s="559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0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55" t="s">
        <v>53</v>
      </c>
      <c r="B188" s="255" t="s">
        <v>209</v>
      </c>
      <c r="C188" s="30">
        <f t="shared" si="2"/>
        <v>40.46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4" customHeight="1" thickBot="1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/>
  <dimension ref="A1:G452"/>
  <sheetViews>
    <sheetView topLeftCell="A277" workbookViewId="0">
      <selection activeCell="E228" sqref="E228"/>
    </sheetView>
  </sheetViews>
  <sheetFormatPr defaultColWidth="8.88671875" defaultRowHeight="14.4"/>
  <cols>
    <col min="1" max="1" width="19.88671875" customWidth="1"/>
    <col min="2" max="2" width="17.109375" customWidth="1"/>
    <col min="3" max="3" width="9.109375"/>
    <col min="4" max="4" width="16.10937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62" t="s">
        <v>0</v>
      </c>
      <c r="B2" s="539" t="s">
        <v>1</v>
      </c>
      <c r="C2" s="540"/>
      <c r="D2" s="541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63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4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4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58" t="s">
        <v>0</v>
      </c>
      <c r="B69" s="535" t="s">
        <v>2</v>
      </c>
      <c r="C69" s="535"/>
      <c r="D69" s="535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36">
      <c r="A70" s="559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0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4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36">
      <c r="A135" s="535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>
      <c r="A136" s="535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5" thickBot="1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4.9" customHeight="1" thickBot="1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4.9" customHeight="1" thickBot="1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58" t="s">
        <v>0</v>
      </c>
      <c r="B200" s="535" t="s">
        <v>3</v>
      </c>
      <c r="C200" s="535"/>
      <c r="D200" s="535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" customHeight="1">
      <c r="A201" s="559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>
      <c r="A202" s="560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4" customHeight="1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6.9" customHeight="1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W94"/>
  <sheetViews>
    <sheetView topLeftCell="A3" workbookViewId="0">
      <selection activeCell="B4" sqref="B4"/>
    </sheetView>
  </sheetViews>
  <sheetFormatPr defaultColWidth="9.109375" defaultRowHeight="13.2"/>
  <cols>
    <col min="1" max="1" width="24.33203125" style="301" customWidth="1"/>
    <col min="2" max="2" width="44.44140625" style="301" customWidth="1"/>
    <col min="3" max="3" width="11" style="301" customWidth="1"/>
    <col min="4" max="4" width="10.44140625" style="301" customWidth="1"/>
    <col min="5" max="5" width="28.33203125" style="301" customWidth="1"/>
    <col min="6" max="6" width="10.44140625" style="301" customWidth="1"/>
    <col min="7" max="7" width="26.44140625" style="301" customWidth="1"/>
    <col min="8" max="8" width="7.109375" style="301" customWidth="1"/>
    <col min="9" max="9" width="12" style="301" customWidth="1"/>
    <col min="10" max="10" width="12.44140625" style="301" customWidth="1"/>
    <col min="11" max="11" width="36.109375" style="301" customWidth="1"/>
    <col min="12" max="12" width="18.88671875" style="301" customWidth="1"/>
    <col min="13" max="13" width="32.44140625" style="301" customWidth="1"/>
    <col min="14" max="15" width="12" style="301" customWidth="1"/>
    <col min="16" max="16" width="10.33203125" style="301" customWidth="1"/>
    <col min="17" max="17" width="12.88671875" style="301" customWidth="1"/>
    <col min="18" max="18" width="10.44140625" style="301" customWidth="1"/>
    <col min="19" max="19" width="11.44140625" style="301" customWidth="1"/>
    <col min="20" max="20" width="18.44140625" style="301" customWidth="1"/>
    <col min="21" max="21" width="10.33203125" style="301" customWidth="1"/>
    <col min="22" max="22" width="8.44140625" style="301" customWidth="1"/>
    <col min="23" max="23" width="3.44140625" style="301" customWidth="1"/>
    <col min="24" max="24" width="9.44140625" style="301" bestFit="1" customWidth="1"/>
    <col min="25" max="16384" width="9.109375" style="301"/>
  </cols>
  <sheetData>
    <row r="1" spans="1:23" s="299" customFormat="1" ht="14.4">
      <c r="A1" s="296" t="s">
        <v>849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4.4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4.4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65"/>
      <c r="B4" s="344"/>
      <c r="C4" s="566" t="s">
        <v>850</v>
      </c>
      <c r="D4" s="566"/>
      <c r="E4" s="566"/>
      <c r="F4" s="566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600000000000001">
      <c r="A5" s="565"/>
      <c r="B5" s="344" t="s">
        <v>756</v>
      </c>
      <c r="C5" s="341" t="s">
        <v>851</v>
      </c>
      <c r="D5" s="341" t="s">
        <v>852</v>
      </c>
      <c r="E5" s="341" t="s">
        <v>853</v>
      </c>
      <c r="F5" s="341" t="s">
        <v>854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6">
      <c r="A6" s="342">
        <v>1</v>
      </c>
      <c r="B6" s="342" t="s">
        <v>855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5.6">
      <c r="A7" s="342">
        <v>2</v>
      </c>
      <c r="B7" s="342" t="s">
        <v>262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5.6">
      <c r="A8" s="342">
        <v>3</v>
      </c>
      <c r="B8" s="342" t="s">
        <v>272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5.6">
      <c r="A9" s="342">
        <v>4</v>
      </c>
      <c r="B9" s="342" t="s">
        <v>224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5.6">
      <c r="A10" s="342">
        <v>5</v>
      </c>
      <c r="B10" s="342" t="s">
        <v>301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5.6">
      <c r="A11" s="342">
        <v>6</v>
      </c>
      <c r="B11" s="342" t="s">
        <v>327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5.6">
      <c r="A12" s="342">
        <v>7</v>
      </c>
      <c r="B12" s="342" t="s">
        <v>758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5.6">
      <c r="A13" s="342">
        <v>8</v>
      </c>
      <c r="B13" s="342" t="s">
        <v>361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5.6">
      <c r="A14" s="342">
        <v>9</v>
      </c>
      <c r="B14" s="342" t="s">
        <v>385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5.6">
      <c r="A15" s="342">
        <v>10</v>
      </c>
      <c r="B15" s="342" t="s">
        <v>387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5.6">
      <c r="A16" s="342">
        <v>11</v>
      </c>
      <c r="B16" s="342" t="s">
        <v>408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5.6">
      <c r="A17" s="342">
        <v>12</v>
      </c>
      <c r="B17" s="342" t="s">
        <v>483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5.6">
      <c r="A18" s="342">
        <v>13</v>
      </c>
      <c r="B18" s="342" t="s">
        <v>485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5.6">
      <c r="A19" s="567">
        <v>14</v>
      </c>
      <c r="B19" s="342" t="s">
        <v>856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5.6">
      <c r="A20" s="567"/>
      <c r="B20" s="342" t="s">
        <v>857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5.6">
      <c r="A21" s="567"/>
      <c r="B21" s="342" t="s">
        <v>858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5.6">
      <c r="A22" s="342">
        <v>15</v>
      </c>
      <c r="B22" s="342" t="s">
        <v>859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5.6">
      <c r="A23" s="342">
        <v>16</v>
      </c>
      <c r="B23" s="342" t="s">
        <v>619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5.6">
      <c r="A24" s="342">
        <v>17</v>
      </c>
      <c r="B24" s="342" t="s">
        <v>633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5.6">
      <c r="A25" s="342">
        <v>18</v>
      </c>
      <c r="B25" s="342" t="s">
        <v>760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5.6">
      <c r="A26" s="342">
        <v>19</v>
      </c>
      <c r="B26" s="342" t="s">
        <v>685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5.6">
      <c r="A27" s="342">
        <v>20</v>
      </c>
      <c r="B27" s="342" t="s">
        <v>761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5.6">
      <c r="A28" s="342">
        <v>21</v>
      </c>
      <c r="B28" s="342" t="s">
        <v>860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5.6">
      <c r="A29" s="342">
        <v>22</v>
      </c>
      <c r="B29" s="342" t="s">
        <v>215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5.6">
      <c r="A30" s="342">
        <v>23</v>
      </c>
      <c r="B30" s="342" t="s">
        <v>424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5.6">
      <c r="A31" s="567">
        <v>24</v>
      </c>
      <c r="B31" s="342" t="s">
        <v>861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5.6">
      <c r="A32" s="567"/>
      <c r="B32" s="342" t="s">
        <v>862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5.6">
      <c r="A33" s="567"/>
      <c r="B33" s="342" t="s">
        <v>863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5.6">
      <c r="A34" s="342">
        <v>25</v>
      </c>
      <c r="B34" s="342" t="s">
        <v>551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5.6">
      <c r="A35" s="342">
        <v>26</v>
      </c>
      <c r="B35" s="342" t="s">
        <v>611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5.6">
      <c r="A36" s="342">
        <v>27</v>
      </c>
      <c r="B36" s="342" t="s">
        <v>662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5.6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5.6">
      <c r="A38" s="342">
        <v>29</v>
      </c>
      <c r="B38" s="342" t="s">
        <v>251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5.6">
      <c r="A39" s="342">
        <v>30</v>
      </c>
      <c r="B39" s="342" t="s">
        <v>259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5.6">
      <c r="A40" s="342">
        <v>31</v>
      </c>
      <c r="B40" s="342" t="s">
        <v>268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5.6">
      <c r="A41" s="342">
        <v>32</v>
      </c>
      <c r="B41" s="342" t="s">
        <v>270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5.6">
      <c r="A42" s="342">
        <v>33</v>
      </c>
      <c r="B42" s="342" t="s">
        <v>283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5.6">
      <c r="A43" s="342">
        <v>34</v>
      </c>
      <c r="B43" s="342" t="s">
        <v>286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5.6">
      <c r="A44" s="342">
        <v>35</v>
      </c>
      <c r="B44" s="342" t="s">
        <v>293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5.6">
      <c r="A45" s="342">
        <v>36</v>
      </c>
      <c r="B45" s="342" t="s">
        <v>299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5.6">
      <c r="A46" s="342">
        <v>37</v>
      </c>
      <c r="B46" s="342" t="s">
        <v>324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5.6">
      <c r="A47" s="342">
        <v>38</v>
      </c>
      <c r="B47" s="342" t="s">
        <v>330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5.6">
      <c r="A48" s="342">
        <v>39</v>
      </c>
      <c r="B48" s="342" t="s">
        <v>359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5.6">
      <c r="A49" s="342">
        <v>40</v>
      </c>
      <c r="B49" s="342" t="s">
        <v>363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5.6">
      <c r="A50" s="342">
        <v>41</v>
      </c>
      <c r="B50" s="342" t="s">
        <v>365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5.6">
      <c r="A51" s="342">
        <v>42</v>
      </c>
      <c r="B51" s="342" t="s">
        <v>395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5.6">
      <c r="A52" s="342">
        <v>43</v>
      </c>
      <c r="B52" s="342" t="s">
        <v>404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5.6">
      <c r="A53" s="342">
        <v>44</v>
      </c>
      <c r="B53" s="342" t="s">
        <v>420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5.6">
      <c r="A54" s="342">
        <v>45</v>
      </c>
      <c r="B54" s="342" t="s">
        <v>464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5.6">
      <c r="A55" s="342">
        <v>46</v>
      </c>
      <c r="B55" s="342" t="s">
        <v>466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5.6">
      <c r="A56" s="342">
        <v>47</v>
      </c>
      <c r="B56" s="342" t="s">
        <v>472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5.6">
      <c r="A57" s="342">
        <v>48</v>
      </c>
      <c r="B57" s="342" t="s">
        <v>468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5.6">
      <c r="A58" s="342">
        <v>49</v>
      </c>
      <c r="B58" s="342" t="s">
        <v>475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5.6">
      <c r="A59" s="342">
        <v>50</v>
      </c>
      <c r="B59" s="342" t="s">
        <v>487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5.6">
      <c r="A60" s="342">
        <v>51</v>
      </c>
      <c r="B60" s="342" t="s">
        <v>492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5.6">
      <c r="A61" s="342">
        <v>52</v>
      </c>
      <c r="B61" s="342" t="s">
        <v>515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5.6">
      <c r="A62" s="342">
        <v>53</v>
      </c>
      <c r="B62" s="342" t="s">
        <v>519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5.6">
      <c r="A63" s="342">
        <v>54</v>
      </c>
      <c r="B63" s="342" t="s">
        <v>522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5.6">
      <c r="A64" s="342">
        <v>55</v>
      </c>
      <c r="B64" s="342" t="s">
        <v>532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5.6">
      <c r="A65" s="342">
        <v>56</v>
      </c>
      <c r="B65" s="342" t="s">
        <v>537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5.6">
      <c r="A66" s="342">
        <v>57</v>
      </c>
      <c r="B66" s="342" t="s">
        <v>541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5.6">
      <c r="A67" s="342">
        <v>58</v>
      </c>
      <c r="B67" s="342" t="s">
        <v>543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5.6">
      <c r="A68" s="342">
        <v>59</v>
      </c>
      <c r="B68" s="342" t="s">
        <v>546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5.6">
      <c r="A69" s="342">
        <v>60</v>
      </c>
      <c r="B69" s="342" t="s">
        <v>568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5.6">
      <c r="A70" s="342">
        <v>61</v>
      </c>
      <c r="B70" s="342" t="s">
        <v>571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5.6">
      <c r="A71" s="342">
        <v>62</v>
      </c>
      <c r="B71" s="342" t="s">
        <v>575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5.6">
      <c r="A72" s="342">
        <v>63</v>
      </c>
      <c r="B72" s="342" t="s">
        <v>577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5.6">
      <c r="A73" s="342">
        <v>64</v>
      </c>
      <c r="B73" s="342" t="s">
        <v>579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5.6">
      <c r="A74" s="342">
        <v>65</v>
      </c>
      <c r="B74" s="342" t="s">
        <v>583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5.6">
      <c r="A75" s="342">
        <v>66</v>
      </c>
      <c r="B75" s="342" t="s">
        <v>599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5.6">
      <c r="A76" s="342">
        <v>67</v>
      </c>
      <c r="B76" s="342" t="s">
        <v>608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5.6">
      <c r="A77" s="342">
        <v>68</v>
      </c>
      <c r="B77" s="342" t="s">
        <v>617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5.6">
      <c r="A78" s="342">
        <v>69</v>
      </c>
      <c r="B78" s="342" t="s">
        <v>623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5.6">
      <c r="A79" s="342">
        <v>70</v>
      </c>
      <c r="B79" s="342" t="s">
        <v>627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5.6">
      <c r="A80" s="342">
        <v>71</v>
      </c>
      <c r="B80" s="342" t="s">
        <v>635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5.6">
      <c r="A81" s="342">
        <v>72</v>
      </c>
      <c r="B81" s="342" t="s">
        <v>864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5.6">
      <c r="A82" s="342">
        <v>73</v>
      </c>
      <c r="B82" s="342" t="s">
        <v>659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5.6">
      <c r="A83" s="342">
        <v>74</v>
      </c>
      <c r="B83" s="342" t="s">
        <v>688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5.6">
      <c r="A84" s="342">
        <v>75</v>
      </c>
      <c r="B84" s="342" t="s">
        <v>308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5.6">
      <c r="A85" s="342">
        <v>76</v>
      </c>
      <c r="B85" s="342" t="s">
        <v>753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5.6">
      <c r="A86" s="342">
        <v>77</v>
      </c>
      <c r="B86" s="342" t="s">
        <v>865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5.6">
      <c r="A87" s="342">
        <v>78</v>
      </c>
      <c r="B87" s="342" t="s">
        <v>866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5.6">
      <c r="A88" s="342">
        <v>79</v>
      </c>
      <c r="B88" s="342" t="s">
        <v>305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5.6">
      <c r="A89" s="342">
        <v>83</v>
      </c>
      <c r="B89" s="342" t="s">
        <v>867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5.6">
      <c r="A90" s="342">
        <v>86</v>
      </c>
      <c r="B90" s="342" t="s">
        <v>868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5.6">
      <c r="A91" s="342">
        <v>87</v>
      </c>
      <c r="B91" s="342" t="s">
        <v>869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5.6">
      <c r="A92" s="342">
        <v>89</v>
      </c>
      <c r="B92" s="342" t="s">
        <v>870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5.6">
      <c r="A93" s="342">
        <v>91</v>
      </c>
      <c r="B93" s="342" t="s">
        <v>456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5.6">
      <c r="A94" s="342">
        <v>92</v>
      </c>
      <c r="B94" s="342" t="s">
        <v>871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71"/>
  <sheetViews>
    <sheetView topLeftCell="A546" workbookViewId="0">
      <selection activeCell="A557" sqref="A557"/>
    </sheetView>
  </sheetViews>
  <sheetFormatPr defaultColWidth="3.33203125" defaultRowHeight="14.4"/>
  <cols>
    <col min="1" max="1" width="23.109375" style="303" customWidth="1"/>
    <col min="2" max="2" width="14.109375" style="303" customWidth="1"/>
    <col min="3" max="3" width="9.44140625" style="303" customWidth="1"/>
    <col min="4" max="5" width="3.33203125" style="303" customWidth="1"/>
    <col min="6" max="6" width="11.6640625" style="303" customWidth="1"/>
    <col min="7" max="7" width="9.44140625" style="303" customWidth="1"/>
    <col min="8" max="15" width="3.33203125" style="303"/>
    <col min="16" max="16" width="10.109375" style="303" customWidth="1"/>
    <col min="17" max="17" width="10.44140625" style="303" customWidth="1"/>
    <col min="18" max="18" width="3.33203125" style="303"/>
    <col min="19" max="19" width="7.33203125" style="303" bestFit="1" customWidth="1"/>
    <col min="20" max="16384" width="3.33203125" style="303"/>
  </cols>
  <sheetData>
    <row r="1" spans="2:24">
      <c r="B1" s="303" t="s">
        <v>755</v>
      </c>
    </row>
    <row r="2" spans="2:24">
      <c r="B2" s="304" t="s">
        <v>756</v>
      </c>
      <c r="C2" s="305" t="s">
        <v>756</v>
      </c>
      <c r="F2" s="306" t="s">
        <v>212</v>
      </c>
      <c r="G2" s="307" t="s">
        <v>757</v>
      </c>
    </row>
    <row r="3" spans="2:24" ht="15.6">
      <c r="B3" s="308" t="s">
        <v>215</v>
      </c>
      <c r="C3" s="309">
        <v>3</v>
      </c>
      <c r="F3" s="310" t="s">
        <v>756</v>
      </c>
      <c r="G3" s="310" t="s">
        <v>756</v>
      </c>
      <c r="Q3" s="332" t="s">
        <v>756</v>
      </c>
    </row>
    <row r="4" spans="2:24" ht="15.6">
      <c r="B4" s="311" t="s">
        <v>164</v>
      </c>
      <c r="C4" s="312">
        <v>4</v>
      </c>
      <c r="F4" s="313" t="s">
        <v>215</v>
      </c>
      <c r="G4" s="314" t="s">
        <v>216</v>
      </c>
      <c r="Q4" s="333" t="s">
        <v>771</v>
      </c>
    </row>
    <row r="5" spans="2:24" ht="15.6">
      <c r="B5" s="309" t="s">
        <v>251</v>
      </c>
      <c r="C5" s="309">
        <v>5</v>
      </c>
      <c r="F5" s="313" t="s">
        <v>215</v>
      </c>
      <c r="G5" s="315" t="s">
        <v>217</v>
      </c>
      <c r="Q5" s="333" t="s">
        <v>772</v>
      </c>
    </row>
    <row r="6" spans="2:24" ht="15.6">
      <c r="B6" s="311" t="s">
        <v>259</v>
      </c>
      <c r="C6" s="312">
        <v>6</v>
      </c>
      <c r="F6" s="313" t="s">
        <v>215</v>
      </c>
      <c r="G6" s="314" t="s">
        <v>218</v>
      </c>
    </row>
    <row r="7" spans="2:24" ht="15.6">
      <c r="B7" s="308" t="s">
        <v>268</v>
      </c>
      <c r="C7" s="309">
        <v>7</v>
      </c>
      <c r="F7" s="313" t="s">
        <v>215</v>
      </c>
      <c r="G7" s="314" t="s">
        <v>219</v>
      </c>
      <c r="Q7" s="332" t="s">
        <v>756</v>
      </c>
      <c r="X7" s="351" t="s">
        <v>933</v>
      </c>
    </row>
    <row r="8" spans="2:24" ht="15.6">
      <c r="B8" s="311" t="s">
        <v>270</v>
      </c>
      <c r="C8" s="312">
        <v>8</v>
      </c>
      <c r="F8" s="313" t="s">
        <v>215</v>
      </c>
      <c r="G8" s="314" t="s">
        <v>220</v>
      </c>
      <c r="Q8" s="340" t="s">
        <v>834</v>
      </c>
      <c r="X8" s="351" t="s">
        <v>934</v>
      </c>
    </row>
    <row r="9" spans="2:24" ht="15.6">
      <c r="B9" s="308" t="s">
        <v>283</v>
      </c>
      <c r="C9" s="309">
        <v>9</v>
      </c>
      <c r="F9" s="313" t="s">
        <v>215</v>
      </c>
      <c r="G9" s="314" t="s">
        <v>221</v>
      </c>
      <c r="Q9" s="340" t="s">
        <v>835</v>
      </c>
      <c r="X9" s="351" t="s">
        <v>835</v>
      </c>
    </row>
    <row r="10" spans="2:24" ht="15.6">
      <c r="B10" s="311" t="s">
        <v>286</v>
      </c>
      <c r="C10" s="312">
        <v>10</v>
      </c>
      <c r="F10" s="313" t="s">
        <v>215</v>
      </c>
      <c r="G10" s="314" t="s">
        <v>222</v>
      </c>
    </row>
    <row r="11" spans="2:24" ht="15.6">
      <c r="B11" s="308" t="s">
        <v>293</v>
      </c>
      <c r="C11" s="309">
        <v>11</v>
      </c>
      <c r="F11" s="313" t="s">
        <v>215</v>
      </c>
      <c r="G11" s="314" t="s">
        <v>223</v>
      </c>
    </row>
    <row r="12" spans="2:24" ht="15.6">
      <c r="B12" s="311" t="s">
        <v>299</v>
      </c>
      <c r="C12" s="312">
        <v>12</v>
      </c>
      <c r="F12" s="313" t="s">
        <v>164</v>
      </c>
      <c r="G12" s="314" t="s">
        <v>228</v>
      </c>
    </row>
    <row r="13" spans="2:24" ht="15.6">
      <c r="B13" s="308" t="s">
        <v>305</v>
      </c>
      <c r="C13" s="309">
        <v>13</v>
      </c>
      <c r="F13" s="313" t="s">
        <v>164</v>
      </c>
      <c r="G13" s="314" t="s">
        <v>229</v>
      </c>
    </row>
    <row r="14" spans="2:24" ht="15.6">
      <c r="B14" s="311" t="s">
        <v>308</v>
      </c>
      <c r="C14" s="312">
        <v>14</v>
      </c>
      <c r="F14" s="313" t="s">
        <v>164</v>
      </c>
      <c r="G14" s="314" t="s">
        <v>163</v>
      </c>
    </row>
    <row r="15" spans="2:24" ht="15.6">
      <c r="B15" s="308" t="s">
        <v>324</v>
      </c>
      <c r="C15" s="309">
        <v>15</v>
      </c>
      <c r="F15" s="313" t="s">
        <v>164</v>
      </c>
      <c r="G15" s="314" t="s">
        <v>230</v>
      </c>
    </row>
    <row r="16" spans="2:24" ht="15.6">
      <c r="B16" s="311" t="s">
        <v>330</v>
      </c>
      <c r="C16" s="312">
        <v>16</v>
      </c>
      <c r="F16" s="313" t="s">
        <v>164</v>
      </c>
      <c r="G16" s="314" t="s">
        <v>231</v>
      </c>
    </row>
    <row r="17" spans="1:7" ht="15.6">
      <c r="B17" s="308" t="s">
        <v>758</v>
      </c>
      <c r="C17" s="309">
        <v>17</v>
      </c>
      <c r="F17" s="313" t="s">
        <v>164</v>
      </c>
      <c r="G17" s="314" t="s">
        <v>232</v>
      </c>
    </row>
    <row r="18" spans="1:7" ht="15.6">
      <c r="B18" s="311" t="s">
        <v>359</v>
      </c>
      <c r="C18" s="312">
        <v>18</v>
      </c>
      <c r="F18" s="313" t="s">
        <v>164</v>
      </c>
      <c r="G18" s="316" t="s">
        <v>233</v>
      </c>
    </row>
    <row r="19" spans="1:7" ht="15.6">
      <c r="B19" s="308" t="s">
        <v>363</v>
      </c>
      <c r="C19" s="309">
        <v>19</v>
      </c>
      <c r="F19" s="313" t="s">
        <v>164</v>
      </c>
      <c r="G19" s="314" t="s">
        <v>234</v>
      </c>
    </row>
    <row r="20" spans="1:7" ht="15.6">
      <c r="B20" s="311" t="s">
        <v>365</v>
      </c>
      <c r="C20" s="312">
        <v>20</v>
      </c>
      <c r="F20" s="313" t="s">
        <v>164</v>
      </c>
      <c r="G20" s="314" t="s">
        <v>235</v>
      </c>
    </row>
    <row r="21" spans="1:7" ht="15.6">
      <c r="B21" s="308" t="s">
        <v>385</v>
      </c>
      <c r="C21" s="309">
        <v>21</v>
      </c>
      <c r="F21" s="313" t="s">
        <v>164</v>
      </c>
      <c r="G21" s="314" t="s">
        <v>236</v>
      </c>
    </row>
    <row r="22" spans="1:7" ht="36" customHeight="1">
      <c r="B22" s="311" t="s">
        <v>395</v>
      </c>
      <c r="C22" s="312">
        <v>22</v>
      </c>
      <c r="F22" s="313" t="s">
        <v>164</v>
      </c>
      <c r="G22" s="314" t="s">
        <v>237</v>
      </c>
    </row>
    <row r="23" spans="1:7" ht="15.6">
      <c r="B23" s="308" t="s">
        <v>404</v>
      </c>
      <c r="C23" s="309">
        <v>23</v>
      </c>
      <c r="F23" s="313" t="s">
        <v>164</v>
      </c>
      <c r="G23" s="314" t="s">
        <v>238</v>
      </c>
    </row>
    <row r="24" spans="1:7" ht="15.6">
      <c r="B24" s="311" t="s">
        <v>420</v>
      </c>
      <c r="C24" s="312">
        <v>24</v>
      </c>
      <c r="F24" s="313" t="s">
        <v>164</v>
      </c>
      <c r="G24" s="314" t="s">
        <v>239</v>
      </c>
    </row>
    <row r="25" spans="1:7" ht="15.6">
      <c r="B25" s="308" t="s">
        <v>424</v>
      </c>
      <c r="C25" s="309">
        <v>25</v>
      </c>
      <c r="F25" s="313" t="s">
        <v>164</v>
      </c>
      <c r="G25" s="314" t="s">
        <v>240</v>
      </c>
    </row>
    <row r="26" spans="1:7" s="317" customFormat="1" ht="15.6">
      <c r="B26" s="311" t="s">
        <v>430</v>
      </c>
      <c r="C26" s="312">
        <v>26</v>
      </c>
      <c r="F26" s="313" t="s">
        <v>164</v>
      </c>
      <c r="G26" s="314" t="s">
        <v>241</v>
      </c>
    </row>
    <row r="27" spans="1:7" ht="15.6">
      <c r="B27" s="318" t="s">
        <v>464</v>
      </c>
      <c r="C27" s="309">
        <v>27</v>
      </c>
      <c r="F27" s="313" t="s">
        <v>164</v>
      </c>
      <c r="G27" s="314" t="s">
        <v>242</v>
      </c>
    </row>
    <row r="28" spans="1:7" ht="15.6">
      <c r="B28" s="311" t="s">
        <v>466</v>
      </c>
      <c r="C28" s="312">
        <v>28</v>
      </c>
      <c r="F28" s="313" t="s">
        <v>164</v>
      </c>
      <c r="G28" s="314" t="s">
        <v>243</v>
      </c>
    </row>
    <row r="29" spans="1:7" ht="15.75" customHeight="1">
      <c r="A29" s="303" t="str">
        <f>CONCATENATE(списки!Q552,CHAR(10),списки!Q553,CHAR(10),списки!Q554,CHAR(10),списки!Q555,CHAR(10))</f>
        <v xml:space="preserve">
</v>
      </c>
      <c r="B29" s="308" t="s">
        <v>472</v>
      </c>
      <c r="C29" s="309">
        <v>29</v>
      </c>
      <c r="F29" s="313" t="s">
        <v>164</v>
      </c>
      <c r="G29" s="314" t="s">
        <v>244</v>
      </c>
    </row>
    <row r="30" spans="1:7" ht="15.6">
      <c r="B30" s="311" t="s">
        <v>468</v>
      </c>
      <c r="C30" s="312">
        <v>30</v>
      </c>
      <c r="F30" s="313" t="s">
        <v>164</v>
      </c>
      <c r="G30" s="314" t="s">
        <v>245</v>
      </c>
    </row>
    <row r="31" spans="1:7" ht="15.6">
      <c r="B31" s="308" t="s">
        <v>475</v>
      </c>
      <c r="C31" s="309">
        <v>31</v>
      </c>
      <c r="F31" s="313" t="s">
        <v>164</v>
      </c>
      <c r="G31" s="314" t="s">
        <v>246</v>
      </c>
    </row>
    <row r="32" spans="1:7" ht="15.6">
      <c r="B32" s="311" t="s">
        <v>490</v>
      </c>
      <c r="C32" s="312">
        <v>32</v>
      </c>
      <c r="F32" s="313" t="s">
        <v>164</v>
      </c>
      <c r="G32" s="314" t="s">
        <v>247</v>
      </c>
    </row>
    <row r="33" spans="1:7" ht="15.6">
      <c r="B33" s="308" t="s">
        <v>487</v>
      </c>
      <c r="C33" s="309">
        <v>33</v>
      </c>
      <c r="F33" s="313" t="s">
        <v>164</v>
      </c>
      <c r="G33" s="314" t="s">
        <v>248</v>
      </c>
    </row>
    <row r="34" spans="1:7" ht="15.6">
      <c r="B34" s="311" t="s">
        <v>492</v>
      </c>
      <c r="C34" s="312">
        <v>34</v>
      </c>
      <c r="F34" s="313" t="s">
        <v>164</v>
      </c>
      <c r="G34" s="314" t="s">
        <v>249</v>
      </c>
    </row>
    <row r="35" spans="1:7" ht="15.6">
      <c r="B35" s="308" t="s">
        <v>507</v>
      </c>
      <c r="C35" s="309">
        <v>35</v>
      </c>
      <c r="F35" s="313" t="s">
        <v>164</v>
      </c>
      <c r="G35" s="314" t="s">
        <v>250</v>
      </c>
    </row>
    <row r="36" spans="1:7" ht="15.6">
      <c r="B36" s="311" t="s">
        <v>515</v>
      </c>
      <c r="C36" s="312">
        <v>36</v>
      </c>
      <c r="F36" s="313" t="s">
        <v>251</v>
      </c>
      <c r="G36" s="314" t="s">
        <v>252</v>
      </c>
    </row>
    <row r="37" spans="1:7" ht="15.6">
      <c r="B37" s="308" t="s">
        <v>519</v>
      </c>
      <c r="C37" s="309">
        <v>37</v>
      </c>
      <c r="F37" s="313" t="s">
        <v>251</v>
      </c>
      <c r="G37" s="314" t="s">
        <v>253</v>
      </c>
    </row>
    <row r="38" spans="1:7" ht="15.6">
      <c r="A38" s="319"/>
      <c r="B38" s="311" t="s">
        <v>522</v>
      </c>
      <c r="C38" s="312">
        <v>38</v>
      </c>
      <c r="F38" s="313" t="s">
        <v>251</v>
      </c>
      <c r="G38" s="314" t="s">
        <v>254</v>
      </c>
    </row>
    <row r="39" spans="1:7" ht="15.6">
      <c r="B39" s="308" t="s">
        <v>532</v>
      </c>
      <c r="C39" s="309">
        <v>39</v>
      </c>
      <c r="F39" s="313" t="s">
        <v>251</v>
      </c>
      <c r="G39" s="314" t="s">
        <v>255</v>
      </c>
    </row>
    <row r="40" spans="1:7" ht="15.6">
      <c r="B40" s="311" t="s">
        <v>537</v>
      </c>
      <c r="C40" s="312">
        <v>40</v>
      </c>
      <c r="F40" s="313" t="s">
        <v>251</v>
      </c>
      <c r="G40" s="314" t="s">
        <v>256</v>
      </c>
    </row>
    <row r="41" spans="1:7" ht="15.6">
      <c r="B41" s="308" t="s">
        <v>541</v>
      </c>
      <c r="C41" s="309">
        <v>41</v>
      </c>
      <c r="F41" s="313" t="s">
        <v>251</v>
      </c>
      <c r="G41" s="314" t="s">
        <v>257</v>
      </c>
    </row>
    <row r="42" spans="1:7" ht="15.6">
      <c r="B42" s="311" t="s">
        <v>543</v>
      </c>
      <c r="C42" s="312">
        <v>42</v>
      </c>
      <c r="F42" s="313" t="s">
        <v>251</v>
      </c>
      <c r="G42" s="314" t="s">
        <v>258</v>
      </c>
    </row>
    <row r="43" spans="1:7" ht="15.6">
      <c r="B43" s="320" t="s">
        <v>546</v>
      </c>
      <c r="C43" s="309">
        <v>43</v>
      </c>
      <c r="F43" s="321" t="s">
        <v>259</v>
      </c>
      <c r="G43" s="316" t="s">
        <v>260</v>
      </c>
    </row>
    <row r="44" spans="1:7" ht="15.6">
      <c r="B44" s="311" t="s">
        <v>551</v>
      </c>
      <c r="C44" s="312">
        <v>44</v>
      </c>
      <c r="F44" s="321" t="s">
        <v>259</v>
      </c>
      <c r="G44" s="314" t="s">
        <v>261</v>
      </c>
    </row>
    <row r="45" spans="1:7" ht="15.6">
      <c r="B45" s="308" t="s">
        <v>568</v>
      </c>
      <c r="C45" s="309">
        <v>45</v>
      </c>
      <c r="F45" s="321" t="s">
        <v>268</v>
      </c>
      <c r="G45" s="314" t="s">
        <v>269</v>
      </c>
    </row>
    <row r="46" spans="1:7" ht="15.6">
      <c r="B46" s="311" t="s">
        <v>213</v>
      </c>
      <c r="C46" s="312">
        <v>46</v>
      </c>
      <c r="F46" s="321" t="s">
        <v>270</v>
      </c>
      <c r="G46" s="314" t="s">
        <v>271</v>
      </c>
    </row>
    <row r="47" spans="1:7" ht="15.6">
      <c r="B47" s="308" t="s">
        <v>759</v>
      </c>
      <c r="C47" s="309">
        <v>47</v>
      </c>
      <c r="F47" s="321" t="s">
        <v>283</v>
      </c>
      <c r="G47" s="314" t="s">
        <v>284</v>
      </c>
    </row>
    <row r="48" spans="1:7" ht="15.6">
      <c r="B48" s="311" t="s">
        <v>262</v>
      </c>
      <c r="C48" s="312">
        <v>48</v>
      </c>
      <c r="F48" s="321" t="s">
        <v>283</v>
      </c>
      <c r="G48" s="314" t="s">
        <v>285</v>
      </c>
    </row>
    <row r="49" spans="2:7" ht="15.6">
      <c r="B49" s="308" t="s">
        <v>272</v>
      </c>
      <c r="C49" s="309">
        <v>49</v>
      </c>
      <c r="F49" s="321" t="s">
        <v>286</v>
      </c>
      <c r="G49" s="314" t="s">
        <v>287</v>
      </c>
    </row>
    <row r="50" spans="2:7" ht="15.6">
      <c r="B50" s="311" t="s">
        <v>301</v>
      </c>
      <c r="C50" s="312">
        <v>50</v>
      </c>
      <c r="F50" s="321" t="s">
        <v>286</v>
      </c>
      <c r="G50" s="314" t="s">
        <v>288</v>
      </c>
    </row>
    <row r="51" spans="2:7" ht="15.6">
      <c r="B51" s="308" t="s">
        <v>327</v>
      </c>
      <c r="C51" s="309">
        <v>51</v>
      </c>
      <c r="F51" s="321" t="s">
        <v>286</v>
      </c>
      <c r="G51" s="316" t="s">
        <v>289</v>
      </c>
    </row>
    <row r="52" spans="2:7" ht="15.6">
      <c r="B52" s="311" t="s">
        <v>357</v>
      </c>
      <c r="C52" s="312">
        <v>52</v>
      </c>
      <c r="F52" s="321" t="s">
        <v>286</v>
      </c>
      <c r="G52" s="314" t="s">
        <v>290</v>
      </c>
    </row>
    <row r="53" spans="2:7" ht="15.6">
      <c r="B53" s="308" t="s">
        <v>361</v>
      </c>
      <c r="C53" s="309">
        <v>53</v>
      </c>
      <c r="F53" s="321" t="s">
        <v>286</v>
      </c>
      <c r="G53" s="314" t="s">
        <v>291</v>
      </c>
    </row>
    <row r="54" spans="2:7" ht="15.6">
      <c r="B54" s="311" t="s">
        <v>387</v>
      </c>
      <c r="C54" s="312">
        <v>54</v>
      </c>
      <c r="F54" s="321" t="s">
        <v>286</v>
      </c>
      <c r="G54" s="316" t="s">
        <v>292</v>
      </c>
    </row>
    <row r="55" spans="2:7" ht="15.6">
      <c r="B55" s="308" t="s">
        <v>408</v>
      </c>
      <c r="C55" s="309">
        <v>55</v>
      </c>
      <c r="F55" s="321" t="s">
        <v>293</v>
      </c>
      <c r="G55" s="314" t="s">
        <v>294</v>
      </c>
    </row>
    <row r="56" spans="2:7" ht="15.6">
      <c r="B56" s="311" t="s">
        <v>483</v>
      </c>
      <c r="C56" s="312">
        <v>56</v>
      </c>
      <c r="F56" s="321" t="s">
        <v>293</v>
      </c>
      <c r="G56" s="314" t="s">
        <v>295</v>
      </c>
    </row>
    <row r="57" spans="2:7" ht="15.6">
      <c r="B57" s="308" t="s">
        <v>485</v>
      </c>
      <c r="C57" s="309">
        <v>57</v>
      </c>
      <c r="F57" s="321" t="s">
        <v>293</v>
      </c>
      <c r="G57" s="314" t="s">
        <v>296</v>
      </c>
    </row>
    <row r="58" spans="2:7" ht="15.6">
      <c r="B58" s="311" t="s">
        <v>702</v>
      </c>
      <c r="C58" s="312">
        <v>58</v>
      </c>
      <c r="F58" s="321" t="s">
        <v>293</v>
      </c>
      <c r="G58" s="314" t="s">
        <v>297</v>
      </c>
    </row>
    <row r="59" spans="2:7" ht="15.6">
      <c r="B59" s="308" t="s">
        <v>606</v>
      </c>
      <c r="C59" s="309">
        <v>59</v>
      </c>
      <c r="F59" s="321" t="s">
        <v>293</v>
      </c>
      <c r="G59" s="314" t="s">
        <v>298</v>
      </c>
    </row>
    <row r="60" spans="2:7" ht="15.6">
      <c r="B60" s="311" t="s">
        <v>619</v>
      </c>
      <c r="C60" s="312">
        <v>60</v>
      </c>
      <c r="F60" s="321" t="s">
        <v>299</v>
      </c>
      <c r="G60" s="316" t="s">
        <v>300</v>
      </c>
    </row>
    <row r="61" spans="2:7" ht="15.6">
      <c r="B61" s="308" t="s">
        <v>633</v>
      </c>
      <c r="C61" s="309">
        <v>61</v>
      </c>
      <c r="F61" s="321" t="s">
        <v>305</v>
      </c>
      <c r="G61" s="314" t="s">
        <v>306</v>
      </c>
    </row>
    <row r="62" spans="2:7" ht="15.6">
      <c r="B62" s="311" t="s">
        <v>685</v>
      </c>
      <c r="C62" s="312">
        <v>62</v>
      </c>
      <c r="F62" s="321" t="s">
        <v>305</v>
      </c>
      <c r="G62" s="316" t="s">
        <v>307</v>
      </c>
    </row>
    <row r="63" spans="2:7" ht="15.6">
      <c r="B63" s="308" t="s">
        <v>571</v>
      </c>
      <c r="C63" s="309">
        <v>63</v>
      </c>
      <c r="F63" s="321" t="s">
        <v>308</v>
      </c>
      <c r="G63" s="314" t="s">
        <v>309</v>
      </c>
    </row>
    <row r="64" spans="2:7" ht="15.6">
      <c r="B64" s="311" t="s">
        <v>575</v>
      </c>
      <c r="C64" s="312">
        <v>64</v>
      </c>
      <c r="F64" s="321" t="s">
        <v>308</v>
      </c>
      <c r="G64" s="316" t="s">
        <v>310</v>
      </c>
    </row>
    <row r="65" spans="2:7" ht="45" customHeight="1">
      <c r="B65" s="308" t="s">
        <v>577</v>
      </c>
      <c r="C65" s="309">
        <v>65</v>
      </c>
      <c r="F65" s="321" t="s">
        <v>308</v>
      </c>
      <c r="G65" s="314" t="s">
        <v>311</v>
      </c>
    </row>
    <row r="66" spans="2:7" ht="15.6">
      <c r="B66" s="311" t="s">
        <v>470</v>
      </c>
      <c r="C66" s="312">
        <v>66</v>
      </c>
      <c r="F66" s="321" t="s">
        <v>308</v>
      </c>
      <c r="G66" s="314" t="s">
        <v>312</v>
      </c>
    </row>
    <row r="67" spans="2:7" ht="15.6">
      <c r="B67" s="308" t="s">
        <v>579</v>
      </c>
      <c r="C67" s="309">
        <v>67</v>
      </c>
      <c r="F67" s="321" t="s">
        <v>308</v>
      </c>
      <c r="G67" s="314" t="s">
        <v>313</v>
      </c>
    </row>
    <row r="68" spans="2:7" ht="15.6">
      <c r="B68" s="311" t="s">
        <v>583</v>
      </c>
      <c r="C68" s="312">
        <v>68</v>
      </c>
      <c r="F68" s="321" t="s">
        <v>308</v>
      </c>
      <c r="G68" s="314" t="s">
        <v>314</v>
      </c>
    </row>
    <row r="69" spans="2:7" ht="15.6">
      <c r="B69" s="308" t="s">
        <v>599</v>
      </c>
      <c r="C69" s="309">
        <v>69</v>
      </c>
      <c r="F69" s="321" t="s">
        <v>308</v>
      </c>
      <c r="G69" s="314" t="s">
        <v>315</v>
      </c>
    </row>
    <row r="70" spans="2:7" ht="15.6">
      <c r="B70" s="311" t="s">
        <v>608</v>
      </c>
      <c r="C70" s="312">
        <v>70</v>
      </c>
      <c r="F70" s="321" t="s">
        <v>308</v>
      </c>
      <c r="G70" s="314" t="s">
        <v>316</v>
      </c>
    </row>
    <row r="71" spans="2:7" ht="15.6">
      <c r="B71" s="308" t="s">
        <v>611</v>
      </c>
      <c r="C71" s="309">
        <v>71</v>
      </c>
      <c r="F71" s="321" t="s">
        <v>308</v>
      </c>
      <c r="G71" s="314" t="s">
        <v>317</v>
      </c>
    </row>
    <row r="72" spans="2:7" ht="15.6">
      <c r="B72" s="311" t="s">
        <v>617</v>
      </c>
      <c r="C72" s="312">
        <v>72</v>
      </c>
      <c r="F72" s="321" t="s">
        <v>308</v>
      </c>
      <c r="G72" s="314" t="s">
        <v>318</v>
      </c>
    </row>
    <row r="73" spans="2:7" ht="15.6">
      <c r="B73" s="308" t="s">
        <v>623</v>
      </c>
      <c r="C73" s="309">
        <v>73</v>
      </c>
      <c r="F73" s="321" t="s">
        <v>308</v>
      </c>
      <c r="G73" s="314" t="s">
        <v>319</v>
      </c>
    </row>
    <row r="74" spans="2:7" ht="15.6">
      <c r="B74" s="311" t="s">
        <v>627</v>
      </c>
      <c r="C74" s="312">
        <v>74</v>
      </c>
      <c r="F74" s="321" t="s">
        <v>308</v>
      </c>
      <c r="G74" s="314" t="s">
        <v>320</v>
      </c>
    </row>
    <row r="75" spans="2:7" ht="15.6">
      <c r="B75" s="308" t="s">
        <v>635</v>
      </c>
      <c r="C75" s="309">
        <v>75</v>
      </c>
      <c r="F75" s="321" t="s">
        <v>308</v>
      </c>
      <c r="G75" s="316" t="s">
        <v>321</v>
      </c>
    </row>
    <row r="76" spans="2:7" ht="15.6">
      <c r="B76" s="311" t="s">
        <v>639</v>
      </c>
      <c r="C76" s="312">
        <v>76</v>
      </c>
      <c r="F76" s="321" t="s">
        <v>308</v>
      </c>
      <c r="G76" s="314" t="s">
        <v>322</v>
      </c>
    </row>
    <row r="77" spans="2:7" ht="15.6">
      <c r="B77" s="322" t="s">
        <v>760</v>
      </c>
      <c r="C77" s="309">
        <v>77</v>
      </c>
      <c r="F77" s="321" t="s">
        <v>308</v>
      </c>
      <c r="G77" s="314" t="s">
        <v>323</v>
      </c>
    </row>
    <row r="78" spans="2:7" ht="15.6">
      <c r="B78" s="311" t="s">
        <v>659</v>
      </c>
      <c r="C78" s="312">
        <v>78</v>
      </c>
      <c r="F78" s="321" t="s">
        <v>324</v>
      </c>
      <c r="G78" s="316" t="s">
        <v>325</v>
      </c>
    </row>
    <row r="79" spans="2:7" ht="15.6">
      <c r="B79" s="308" t="s">
        <v>662</v>
      </c>
      <c r="C79" s="309">
        <v>79</v>
      </c>
      <c r="F79" s="321" t="s">
        <v>324</v>
      </c>
      <c r="G79" s="314" t="s">
        <v>326</v>
      </c>
    </row>
    <row r="80" spans="2:7" ht="15.6">
      <c r="B80" s="311" t="s">
        <v>637</v>
      </c>
      <c r="C80" s="312">
        <v>80</v>
      </c>
      <c r="F80" s="321" t="s">
        <v>330</v>
      </c>
      <c r="G80" s="314" t="s">
        <v>331</v>
      </c>
    </row>
    <row r="81" spans="2:7" ht="15.6">
      <c r="B81" s="308" t="s">
        <v>688</v>
      </c>
      <c r="C81" s="309">
        <v>81</v>
      </c>
      <c r="F81" s="321" t="s">
        <v>330</v>
      </c>
      <c r="G81" s="314" t="s">
        <v>332</v>
      </c>
    </row>
    <row r="82" spans="2:7" ht="15.6">
      <c r="B82" s="311" t="s">
        <v>761</v>
      </c>
      <c r="C82" s="312">
        <v>82</v>
      </c>
      <c r="F82" s="321" t="s">
        <v>330</v>
      </c>
      <c r="G82" s="314" t="s">
        <v>333</v>
      </c>
    </row>
    <row r="83" spans="2:7" ht="15.6">
      <c r="B83" s="308" t="s">
        <v>762</v>
      </c>
      <c r="C83" s="309">
        <v>83</v>
      </c>
      <c r="F83" s="321" t="s">
        <v>330</v>
      </c>
      <c r="G83" s="314" t="s">
        <v>334</v>
      </c>
    </row>
    <row r="84" spans="2:7" ht="15.6">
      <c r="B84" s="311" t="s">
        <v>696</v>
      </c>
      <c r="C84" s="312">
        <v>84</v>
      </c>
      <c r="F84" s="321" t="s">
        <v>330</v>
      </c>
      <c r="G84" s="314" t="s">
        <v>335</v>
      </c>
    </row>
    <row r="85" spans="2:7" ht="15.6">
      <c r="B85" s="308" t="s">
        <v>644</v>
      </c>
      <c r="C85" s="309">
        <v>85</v>
      </c>
      <c r="F85" s="321" t="s">
        <v>330</v>
      </c>
      <c r="G85" s="316" t="s">
        <v>336</v>
      </c>
    </row>
    <row r="86" spans="2:7" ht="15.6">
      <c r="B86" s="303" t="s">
        <v>753</v>
      </c>
      <c r="C86" s="312">
        <v>86</v>
      </c>
      <c r="F86" s="321" t="s">
        <v>330</v>
      </c>
      <c r="G86" s="314" t="s">
        <v>337</v>
      </c>
    </row>
    <row r="87" spans="2:7" ht="15.6">
      <c r="B87" s="303" t="s">
        <v>456</v>
      </c>
      <c r="C87" s="309">
        <v>87</v>
      </c>
      <c r="F87" s="321" t="s">
        <v>330</v>
      </c>
      <c r="G87" s="314" t="s">
        <v>338</v>
      </c>
    </row>
    <row r="88" spans="2:7" ht="15.6">
      <c r="B88" s="303" t="s">
        <v>462</v>
      </c>
      <c r="C88" s="312">
        <v>88</v>
      </c>
      <c r="F88" s="321" t="s">
        <v>330</v>
      </c>
      <c r="G88" s="314" t="s">
        <v>339</v>
      </c>
    </row>
    <row r="89" spans="2:7" ht="15.6">
      <c r="F89" s="321" t="s">
        <v>330</v>
      </c>
      <c r="G89" s="314" t="s">
        <v>340</v>
      </c>
    </row>
    <row r="90" spans="2:7" ht="15.6">
      <c r="F90" s="321" t="s">
        <v>330</v>
      </c>
      <c r="G90" s="314" t="s">
        <v>341</v>
      </c>
    </row>
    <row r="91" spans="2:7" ht="15.6">
      <c r="F91" s="321" t="s">
        <v>330</v>
      </c>
      <c r="G91" s="316" t="s">
        <v>342</v>
      </c>
    </row>
    <row r="92" spans="2:7" ht="15.6">
      <c r="F92" s="321" t="s">
        <v>330</v>
      </c>
      <c r="G92" s="314" t="s">
        <v>343</v>
      </c>
    </row>
    <row r="93" spans="2:7" ht="15.6">
      <c r="F93" s="321" t="s">
        <v>330</v>
      </c>
      <c r="G93" s="316" t="s">
        <v>344</v>
      </c>
    </row>
    <row r="94" spans="2:7" ht="15.6">
      <c r="F94" s="321" t="s">
        <v>330</v>
      </c>
      <c r="G94" s="314" t="s">
        <v>345</v>
      </c>
    </row>
    <row r="95" spans="2:7" ht="15.6">
      <c r="F95" s="321" t="s">
        <v>330</v>
      </c>
      <c r="G95" s="314" t="s">
        <v>346</v>
      </c>
    </row>
    <row r="96" spans="2:7" ht="15.6">
      <c r="F96" s="321" t="s">
        <v>330</v>
      </c>
      <c r="G96" s="316" t="s">
        <v>347</v>
      </c>
    </row>
    <row r="97" spans="6:7" ht="15.6">
      <c r="F97" s="321" t="s">
        <v>330</v>
      </c>
      <c r="G97" s="314" t="s">
        <v>348</v>
      </c>
    </row>
    <row r="98" spans="6:7" ht="15.6">
      <c r="F98" s="321" t="s">
        <v>330</v>
      </c>
      <c r="G98" s="314" t="s">
        <v>349</v>
      </c>
    </row>
    <row r="99" spans="6:7" ht="15.6">
      <c r="F99" s="321" t="s">
        <v>330</v>
      </c>
      <c r="G99" s="314" t="s">
        <v>350</v>
      </c>
    </row>
    <row r="100" spans="6:7" ht="15.6">
      <c r="F100" s="321" t="s">
        <v>330</v>
      </c>
      <c r="G100" s="316" t="s">
        <v>351</v>
      </c>
    </row>
    <row r="101" spans="6:7" ht="15.6">
      <c r="F101" s="321" t="s">
        <v>330</v>
      </c>
      <c r="G101" s="314" t="s">
        <v>352</v>
      </c>
    </row>
    <row r="102" spans="6:7" ht="15.6">
      <c r="F102" s="321" t="s">
        <v>330</v>
      </c>
      <c r="G102" s="314" t="s">
        <v>353</v>
      </c>
    </row>
    <row r="103" spans="6:7" ht="15.6">
      <c r="F103" s="321" t="s">
        <v>330</v>
      </c>
      <c r="G103" s="314" t="s">
        <v>354</v>
      </c>
    </row>
    <row r="104" spans="6:7" ht="15.6">
      <c r="F104" s="321" t="s">
        <v>330</v>
      </c>
      <c r="G104" s="314" t="s">
        <v>355</v>
      </c>
    </row>
    <row r="105" spans="6:7" ht="15.6">
      <c r="F105" s="321" t="s">
        <v>330</v>
      </c>
      <c r="G105" s="316" t="s">
        <v>356</v>
      </c>
    </row>
    <row r="106" spans="6:7" ht="15.6">
      <c r="F106" s="321" t="s">
        <v>758</v>
      </c>
      <c r="G106" s="314" t="s">
        <v>358</v>
      </c>
    </row>
    <row r="107" spans="6:7" ht="15.6">
      <c r="F107" s="321" t="s">
        <v>359</v>
      </c>
      <c r="G107" s="314" t="s">
        <v>360</v>
      </c>
    </row>
    <row r="108" spans="6:7" ht="15.6">
      <c r="F108" s="321" t="s">
        <v>363</v>
      </c>
      <c r="G108" s="314" t="s">
        <v>364</v>
      </c>
    </row>
    <row r="109" spans="6:7" ht="15.6">
      <c r="F109" s="321" t="s">
        <v>365</v>
      </c>
      <c r="G109" s="314" t="s">
        <v>366</v>
      </c>
    </row>
    <row r="110" spans="6:7" ht="15.6">
      <c r="F110" s="321" t="s">
        <v>365</v>
      </c>
      <c r="G110" s="314" t="s">
        <v>367</v>
      </c>
    </row>
    <row r="111" spans="6:7" ht="15.6">
      <c r="F111" s="321" t="s">
        <v>365</v>
      </c>
      <c r="G111" s="314" t="s">
        <v>368</v>
      </c>
    </row>
    <row r="112" spans="6:7" ht="15.6">
      <c r="F112" s="321" t="s">
        <v>365</v>
      </c>
      <c r="G112" s="314" t="s">
        <v>369</v>
      </c>
    </row>
    <row r="113" spans="6:7" ht="15.6">
      <c r="F113" s="321" t="s">
        <v>365</v>
      </c>
      <c r="G113" s="314" t="s">
        <v>370</v>
      </c>
    </row>
    <row r="114" spans="6:7" ht="15.6">
      <c r="F114" s="321" t="s">
        <v>365</v>
      </c>
      <c r="G114" s="314" t="s">
        <v>371</v>
      </c>
    </row>
    <row r="115" spans="6:7" ht="15.6">
      <c r="F115" s="321" t="s">
        <v>365</v>
      </c>
      <c r="G115" s="314" t="s">
        <v>372</v>
      </c>
    </row>
    <row r="116" spans="6:7" ht="15.6">
      <c r="F116" s="321" t="s">
        <v>365</v>
      </c>
      <c r="G116" s="314" t="s">
        <v>373</v>
      </c>
    </row>
    <row r="117" spans="6:7" ht="15.6">
      <c r="F117" s="321" t="s">
        <v>365</v>
      </c>
      <c r="G117" s="314" t="s">
        <v>374</v>
      </c>
    </row>
    <row r="118" spans="6:7" ht="15.6">
      <c r="F118" s="321" t="s">
        <v>365</v>
      </c>
      <c r="G118" s="314" t="s">
        <v>375</v>
      </c>
    </row>
    <row r="119" spans="6:7" ht="15.6">
      <c r="F119" s="321" t="s">
        <v>365</v>
      </c>
      <c r="G119" s="314" t="s">
        <v>377</v>
      </c>
    </row>
    <row r="120" spans="6:7" ht="15.6">
      <c r="F120" s="321" t="s">
        <v>365</v>
      </c>
      <c r="G120" s="314" t="s">
        <v>376</v>
      </c>
    </row>
    <row r="121" spans="6:7" ht="15.6">
      <c r="F121" s="321" t="s">
        <v>365</v>
      </c>
      <c r="G121" s="314" t="s">
        <v>378</v>
      </c>
    </row>
    <row r="122" spans="6:7" ht="15.6">
      <c r="F122" s="321" t="s">
        <v>365</v>
      </c>
      <c r="G122" s="314" t="s">
        <v>379</v>
      </c>
    </row>
    <row r="123" spans="6:7" ht="15.6">
      <c r="F123" s="321" t="s">
        <v>365</v>
      </c>
      <c r="G123" s="314" t="s">
        <v>380</v>
      </c>
    </row>
    <row r="124" spans="6:7" ht="15.6">
      <c r="F124" s="321" t="s">
        <v>365</v>
      </c>
      <c r="G124" s="314" t="s">
        <v>381</v>
      </c>
    </row>
    <row r="125" spans="6:7" ht="15.6">
      <c r="F125" s="321" t="s">
        <v>365</v>
      </c>
      <c r="G125" s="316" t="s">
        <v>382</v>
      </c>
    </row>
    <row r="126" spans="6:7" ht="15.6">
      <c r="F126" s="321" t="s">
        <v>365</v>
      </c>
      <c r="G126" s="314" t="s">
        <v>384</v>
      </c>
    </row>
    <row r="127" spans="6:7" ht="15.6">
      <c r="F127" s="321" t="s">
        <v>365</v>
      </c>
      <c r="G127" s="323" t="s">
        <v>383</v>
      </c>
    </row>
    <row r="128" spans="6:7" ht="15.6">
      <c r="F128" s="321" t="s">
        <v>385</v>
      </c>
      <c r="G128" s="316" t="s">
        <v>386</v>
      </c>
    </row>
    <row r="129" spans="6:7" ht="15.6">
      <c r="F129" s="321" t="s">
        <v>395</v>
      </c>
      <c r="G129" s="314" t="s">
        <v>396</v>
      </c>
    </row>
    <row r="130" spans="6:7" ht="15.6">
      <c r="F130" s="321" t="s">
        <v>395</v>
      </c>
      <c r="G130" s="316" t="s">
        <v>397</v>
      </c>
    </row>
    <row r="131" spans="6:7" ht="15.6">
      <c r="F131" s="321" t="s">
        <v>395</v>
      </c>
      <c r="G131" s="314" t="s">
        <v>398</v>
      </c>
    </row>
    <row r="132" spans="6:7" ht="15.6">
      <c r="F132" s="321" t="s">
        <v>395</v>
      </c>
      <c r="G132" s="316" t="s">
        <v>399</v>
      </c>
    </row>
    <row r="133" spans="6:7" ht="15.6">
      <c r="F133" s="321" t="s">
        <v>395</v>
      </c>
      <c r="G133" s="314" t="s">
        <v>400</v>
      </c>
    </row>
    <row r="134" spans="6:7" ht="15.6">
      <c r="F134" s="321" t="s">
        <v>395</v>
      </c>
      <c r="G134" s="316" t="s">
        <v>401</v>
      </c>
    </row>
    <row r="135" spans="6:7" ht="15.6">
      <c r="F135" s="321" t="s">
        <v>395</v>
      </c>
      <c r="G135" s="324" t="s">
        <v>402</v>
      </c>
    </row>
    <row r="136" spans="6:7" ht="15.6">
      <c r="F136" s="321" t="s">
        <v>395</v>
      </c>
      <c r="G136" s="324" t="s">
        <v>403</v>
      </c>
    </row>
    <row r="137" spans="6:7" ht="15.6">
      <c r="F137" s="321" t="s">
        <v>404</v>
      </c>
      <c r="G137" s="323" t="s">
        <v>405</v>
      </c>
    </row>
    <row r="138" spans="6:7" ht="15.6">
      <c r="F138" s="321" t="s">
        <v>404</v>
      </c>
      <c r="G138" s="323" t="s">
        <v>406</v>
      </c>
    </row>
    <row r="139" spans="6:7" ht="15.6">
      <c r="F139" s="321" t="s">
        <v>404</v>
      </c>
      <c r="G139" s="323" t="s">
        <v>407</v>
      </c>
    </row>
    <row r="140" spans="6:7" ht="15.6">
      <c r="F140" s="321" t="s">
        <v>420</v>
      </c>
      <c r="G140" s="323" t="s">
        <v>421</v>
      </c>
    </row>
    <row r="141" spans="6:7" ht="15.6">
      <c r="F141" s="321" t="s">
        <v>420</v>
      </c>
      <c r="G141" s="323" t="s">
        <v>422</v>
      </c>
    </row>
    <row r="142" spans="6:7" ht="15.6">
      <c r="F142" s="321" t="s">
        <v>420</v>
      </c>
      <c r="G142" s="323" t="s">
        <v>423</v>
      </c>
    </row>
    <row r="143" spans="6:7" ht="15.6">
      <c r="F143" s="321" t="s">
        <v>424</v>
      </c>
      <c r="G143" s="323" t="s">
        <v>425</v>
      </c>
    </row>
    <row r="144" spans="6:7" ht="15.6">
      <c r="F144" s="321" t="s">
        <v>424</v>
      </c>
      <c r="G144" s="323" t="s">
        <v>426</v>
      </c>
    </row>
    <row r="145" spans="6:7" ht="15.6">
      <c r="F145" s="321" t="s">
        <v>424</v>
      </c>
      <c r="G145" s="323" t="s">
        <v>427</v>
      </c>
    </row>
    <row r="146" spans="6:7" ht="15.6">
      <c r="F146" s="321" t="s">
        <v>424</v>
      </c>
      <c r="G146" s="323" t="s">
        <v>428</v>
      </c>
    </row>
    <row r="147" spans="6:7" ht="15.6">
      <c r="F147" s="321" t="s">
        <v>424</v>
      </c>
      <c r="G147" s="323" t="s">
        <v>429</v>
      </c>
    </row>
    <row r="148" spans="6:7" ht="15.6">
      <c r="F148" s="321" t="s">
        <v>430</v>
      </c>
      <c r="G148" s="323" t="s">
        <v>431</v>
      </c>
    </row>
    <row r="149" spans="6:7" ht="15.6">
      <c r="F149" s="321" t="s">
        <v>430</v>
      </c>
      <c r="G149" s="323" t="s">
        <v>432</v>
      </c>
    </row>
    <row r="150" spans="6:7" ht="15.6">
      <c r="F150" s="321" t="s">
        <v>430</v>
      </c>
      <c r="G150" s="323" t="s">
        <v>433</v>
      </c>
    </row>
    <row r="151" spans="6:7" ht="15.6">
      <c r="F151" s="321" t="s">
        <v>430</v>
      </c>
      <c r="G151" s="323" t="s">
        <v>434</v>
      </c>
    </row>
    <row r="152" spans="6:7" ht="15.6">
      <c r="F152" s="321" t="s">
        <v>430</v>
      </c>
      <c r="G152" s="323" t="s">
        <v>435</v>
      </c>
    </row>
    <row r="153" spans="6:7" ht="15.6">
      <c r="F153" s="321" t="s">
        <v>430</v>
      </c>
      <c r="G153" s="323" t="s">
        <v>436</v>
      </c>
    </row>
    <row r="154" spans="6:7" ht="15.6">
      <c r="F154" s="321" t="s">
        <v>430</v>
      </c>
      <c r="G154" s="316" t="s">
        <v>437</v>
      </c>
    </row>
    <row r="155" spans="6:7" ht="15.6">
      <c r="F155" s="321" t="s">
        <v>430</v>
      </c>
      <c r="G155" s="323" t="s">
        <v>438</v>
      </c>
    </row>
    <row r="156" spans="6:7" ht="15.6">
      <c r="F156" s="321" t="s">
        <v>430</v>
      </c>
      <c r="G156" s="316" t="s">
        <v>439</v>
      </c>
    </row>
    <row r="157" spans="6:7" ht="15.6">
      <c r="F157" s="321" t="s">
        <v>430</v>
      </c>
      <c r="G157" s="314" t="s">
        <v>440</v>
      </c>
    </row>
    <row r="158" spans="6:7" ht="15.6">
      <c r="F158" s="321" t="s">
        <v>430</v>
      </c>
      <c r="G158" s="314" t="s">
        <v>441</v>
      </c>
    </row>
    <row r="159" spans="6:7" ht="15.6">
      <c r="F159" s="321" t="s">
        <v>430</v>
      </c>
      <c r="G159" s="314" t="s">
        <v>442</v>
      </c>
    </row>
    <row r="160" spans="6:7" ht="15.6">
      <c r="F160" s="321" t="s">
        <v>430</v>
      </c>
      <c r="G160" s="314" t="s">
        <v>443</v>
      </c>
    </row>
    <row r="161" spans="6:7" ht="15.6">
      <c r="F161" s="321" t="s">
        <v>430</v>
      </c>
      <c r="G161" s="314" t="s">
        <v>444</v>
      </c>
    </row>
    <row r="162" spans="6:7" ht="15.6">
      <c r="F162" s="321" t="s">
        <v>430</v>
      </c>
      <c r="G162" s="314" t="s">
        <v>445</v>
      </c>
    </row>
    <row r="163" spans="6:7" ht="15.6">
      <c r="F163" s="321" t="s">
        <v>430</v>
      </c>
      <c r="G163" s="314" t="s">
        <v>446</v>
      </c>
    </row>
    <row r="164" spans="6:7" ht="15.6">
      <c r="F164" s="321" t="s">
        <v>430</v>
      </c>
      <c r="G164" s="316" t="s">
        <v>368</v>
      </c>
    </row>
    <row r="165" spans="6:7" ht="15.6">
      <c r="F165" s="321" t="s">
        <v>430</v>
      </c>
      <c r="G165" s="314" t="s">
        <v>447</v>
      </c>
    </row>
    <row r="166" spans="6:7" ht="15.6">
      <c r="F166" s="321" t="s">
        <v>430</v>
      </c>
      <c r="G166" s="314" t="s">
        <v>448</v>
      </c>
    </row>
    <row r="167" spans="6:7" ht="15.6">
      <c r="F167" s="321" t="s">
        <v>430</v>
      </c>
      <c r="G167" s="314" t="s">
        <v>449</v>
      </c>
    </row>
    <row r="168" spans="6:7" ht="15.6">
      <c r="F168" s="321" t="s">
        <v>430</v>
      </c>
      <c r="G168" s="314" t="s">
        <v>450</v>
      </c>
    </row>
    <row r="169" spans="6:7" ht="15.6">
      <c r="F169" s="321" t="s">
        <v>430</v>
      </c>
      <c r="G169" s="314" t="s">
        <v>451</v>
      </c>
    </row>
    <row r="170" spans="6:7" ht="15.6">
      <c r="F170" s="321" t="s">
        <v>430</v>
      </c>
      <c r="G170" s="314" t="s">
        <v>452</v>
      </c>
    </row>
    <row r="171" spans="6:7" ht="15.6">
      <c r="F171" s="321" t="s">
        <v>430</v>
      </c>
      <c r="G171" s="314" t="s">
        <v>453</v>
      </c>
    </row>
    <row r="172" spans="6:7" ht="15.6">
      <c r="F172" s="321" t="s">
        <v>430</v>
      </c>
      <c r="G172" s="314" t="s">
        <v>454</v>
      </c>
    </row>
    <row r="173" spans="6:7" ht="15.6">
      <c r="F173" s="321" t="s">
        <v>430</v>
      </c>
      <c r="G173" s="316" t="s">
        <v>455</v>
      </c>
    </row>
    <row r="174" spans="6:7" ht="15.6">
      <c r="F174" s="321" t="s">
        <v>464</v>
      </c>
      <c r="G174" s="314" t="s">
        <v>465</v>
      </c>
    </row>
    <row r="175" spans="6:7" ht="15.6">
      <c r="F175" s="321" t="s">
        <v>466</v>
      </c>
      <c r="G175" s="314" t="s">
        <v>467</v>
      </c>
    </row>
    <row r="176" spans="6:7" ht="15.6">
      <c r="F176" s="321" t="s">
        <v>472</v>
      </c>
      <c r="G176" s="314" t="s">
        <v>473</v>
      </c>
    </row>
    <row r="177" spans="6:7" ht="15.6">
      <c r="F177" s="321" t="s">
        <v>472</v>
      </c>
      <c r="G177" s="316" t="s">
        <v>474</v>
      </c>
    </row>
    <row r="178" spans="6:7" ht="15.6">
      <c r="F178" s="321" t="s">
        <v>468</v>
      </c>
      <c r="G178" s="314" t="s">
        <v>469</v>
      </c>
    </row>
    <row r="179" spans="6:7" ht="15.6">
      <c r="F179" s="321" t="s">
        <v>475</v>
      </c>
      <c r="G179" s="314" t="s">
        <v>476</v>
      </c>
    </row>
    <row r="180" spans="6:7" ht="15.6">
      <c r="F180" s="321" t="s">
        <v>475</v>
      </c>
      <c r="G180" s="314" t="s">
        <v>477</v>
      </c>
    </row>
    <row r="181" spans="6:7" ht="15.6">
      <c r="F181" s="321" t="s">
        <v>475</v>
      </c>
      <c r="G181" s="314" t="s">
        <v>478</v>
      </c>
    </row>
    <row r="182" spans="6:7" ht="15.6">
      <c r="F182" s="321" t="s">
        <v>475</v>
      </c>
      <c r="G182" s="314" t="s">
        <v>479</v>
      </c>
    </row>
    <row r="183" spans="6:7" ht="15.6">
      <c r="F183" s="321" t="s">
        <v>475</v>
      </c>
      <c r="G183" s="314" t="s">
        <v>480</v>
      </c>
    </row>
    <row r="184" spans="6:7" ht="15.6">
      <c r="F184" s="321" t="s">
        <v>475</v>
      </c>
      <c r="G184" s="314" t="s">
        <v>481</v>
      </c>
    </row>
    <row r="185" spans="6:7" ht="15.6">
      <c r="F185" s="321" t="s">
        <v>475</v>
      </c>
      <c r="G185" s="314" t="s">
        <v>482</v>
      </c>
    </row>
    <row r="186" spans="6:7" ht="15.6">
      <c r="F186" s="321" t="s">
        <v>490</v>
      </c>
      <c r="G186" s="314" t="s">
        <v>491</v>
      </c>
    </row>
    <row r="187" spans="6:7" ht="15.6">
      <c r="F187" s="321" t="s">
        <v>487</v>
      </c>
      <c r="G187" s="314" t="s">
        <v>488</v>
      </c>
    </row>
    <row r="188" spans="6:7" ht="15.6">
      <c r="F188" s="321" t="s">
        <v>487</v>
      </c>
      <c r="G188" s="314" t="s">
        <v>489</v>
      </c>
    </row>
    <row r="189" spans="6:7" ht="15.6">
      <c r="F189" s="321" t="s">
        <v>492</v>
      </c>
      <c r="G189" s="316" t="s">
        <v>493</v>
      </c>
    </row>
    <row r="190" spans="6:7" ht="15.6">
      <c r="F190" s="321" t="s">
        <v>492</v>
      </c>
      <c r="G190" s="314" t="s">
        <v>494</v>
      </c>
    </row>
    <row r="191" spans="6:7" ht="15.6">
      <c r="F191" s="321" t="s">
        <v>492</v>
      </c>
      <c r="G191" s="314" t="s">
        <v>495</v>
      </c>
    </row>
    <row r="192" spans="6:7" ht="15.6">
      <c r="F192" s="321" t="s">
        <v>492</v>
      </c>
      <c r="G192" s="314" t="s">
        <v>496</v>
      </c>
    </row>
    <row r="193" spans="6:7" ht="15.6">
      <c r="F193" s="321" t="s">
        <v>492</v>
      </c>
      <c r="G193" s="316" t="s">
        <v>497</v>
      </c>
    </row>
    <row r="194" spans="6:7" ht="15.6">
      <c r="F194" s="321" t="s">
        <v>492</v>
      </c>
      <c r="G194" s="314" t="s">
        <v>498</v>
      </c>
    </row>
    <row r="195" spans="6:7" ht="15.6">
      <c r="F195" s="321" t="s">
        <v>492</v>
      </c>
      <c r="G195" s="314" t="s">
        <v>499</v>
      </c>
    </row>
    <row r="196" spans="6:7" ht="15.6">
      <c r="F196" s="321" t="s">
        <v>492</v>
      </c>
      <c r="G196" s="314" t="s">
        <v>500</v>
      </c>
    </row>
    <row r="197" spans="6:7" ht="15.6">
      <c r="F197" s="321" t="s">
        <v>492</v>
      </c>
      <c r="G197" s="314" t="s">
        <v>501</v>
      </c>
    </row>
    <row r="198" spans="6:7" ht="15.6">
      <c r="F198" s="321" t="s">
        <v>492</v>
      </c>
      <c r="G198" s="314" t="s">
        <v>502</v>
      </c>
    </row>
    <row r="199" spans="6:7" ht="15.6">
      <c r="F199" s="321" t="s">
        <v>492</v>
      </c>
      <c r="G199" s="314" t="s">
        <v>503</v>
      </c>
    </row>
    <row r="200" spans="6:7" ht="15.6">
      <c r="F200" s="321" t="s">
        <v>492</v>
      </c>
      <c r="G200" s="323" t="s">
        <v>504</v>
      </c>
    </row>
    <row r="201" spans="6:7" ht="15.6">
      <c r="F201" s="321" t="s">
        <v>492</v>
      </c>
      <c r="G201" s="323" t="s">
        <v>505</v>
      </c>
    </row>
    <row r="202" spans="6:7" ht="15.6">
      <c r="F202" s="321" t="s">
        <v>492</v>
      </c>
      <c r="G202" s="323" t="s">
        <v>506</v>
      </c>
    </row>
    <row r="203" spans="6:7" ht="15.6">
      <c r="F203" s="321" t="s">
        <v>507</v>
      </c>
      <c r="G203" s="323" t="s">
        <v>508</v>
      </c>
    </row>
    <row r="204" spans="6:7" ht="15.6">
      <c r="F204" s="321" t="s">
        <v>507</v>
      </c>
      <c r="G204" s="323" t="s">
        <v>509</v>
      </c>
    </row>
    <row r="205" spans="6:7" ht="15.6">
      <c r="F205" s="321" t="s">
        <v>507</v>
      </c>
      <c r="G205" s="323" t="s">
        <v>510</v>
      </c>
    </row>
    <row r="206" spans="6:7" ht="15.6">
      <c r="F206" s="321" t="s">
        <v>507</v>
      </c>
      <c r="G206" s="323" t="s">
        <v>511</v>
      </c>
    </row>
    <row r="207" spans="6:7" ht="15.6">
      <c r="F207" s="321" t="s">
        <v>507</v>
      </c>
      <c r="G207" s="323" t="s">
        <v>512</v>
      </c>
    </row>
    <row r="208" spans="6:7" ht="15.6">
      <c r="F208" s="321" t="s">
        <v>507</v>
      </c>
      <c r="G208" s="323" t="s">
        <v>513</v>
      </c>
    </row>
    <row r="209" spans="6:7" ht="15.6">
      <c r="F209" s="321" t="s">
        <v>507</v>
      </c>
      <c r="G209" s="323" t="s">
        <v>514</v>
      </c>
    </row>
    <row r="210" spans="6:7" ht="15.6">
      <c r="F210" s="321" t="s">
        <v>515</v>
      </c>
      <c r="G210" s="325" t="s">
        <v>516</v>
      </c>
    </row>
    <row r="211" spans="6:7" ht="15.6">
      <c r="F211" s="321" t="s">
        <v>515</v>
      </c>
      <c r="G211" s="323" t="s">
        <v>517</v>
      </c>
    </row>
    <row r="212" spans="6:7" ht="15.6">
      <c r="F212" s="321" t="s">
        <v>515</v>
      </c>
      <c r="G212" s="323" t="s">
        <v>518</v>
      </c>
    </row>
    <row r="213" spans="6:7" ht="15.6">
      <c r="F213" s="321" t="s">
        <v>519</v>
      </c>
      <c r="G213" s="323" t="s">
        <v>520</v>
      </c>
    </row>
    <row r="214" spans="6:7" ht="15.6">
      <c r="F214" s="321" t="s">
        <v>519</v>
      </c>
      <c r="G214" s="323" t="s">
        <v>521</v>
      </c>
    </row>
    <row r="215" spans="6:7" ht="15.6">
      <c r="F215" s="321" t="s">
        <v>522</v>
      </c>
      <c r="G215" s="323" t="s">
        <v>523</v>
      </c>
    </row>
    <row r="216" spans="6:7" ht="15.6">
      <c r="F216" s="321" t="s">
        <v>522</v>
      </c>
      <c r="G216" s="323" t="s">
        <v>524</v>
      </c>
    </row>
    <row r="217" spans="6:7" ht="15.6">
      <c r="F217" s="321" t="s">
        <v>522</v>
      </c>
      <c r="G217" s="323" t="s">
        <v>525</v>
      </c>
    </row>
    <row r="218" spans="6:7" ht="15.6">
      <c r="F218" s="321" t="s">
        <v>522</v>
      </c>
      <c r="G218" s="323" t="s">
        <v>526</v>
      </c>
    </row>
    <row r="219" spans="6:7" ht="15.6">
      <c r="F219" s="321" t="s">
        <v>522</v>
      </c>
      <c r="G219" s="323" t="s">
        <v>527</v>
      </c>
    </row>
    <row r="220" spans="6:7" ht="15.6">
      <c r="F220" s="321" t="s">
        <v>522</v>
      </c>
      <c r="G220" s="323" t="s">
        <v>528</v>
      </c>
    </row>
    <row r="221" spans="6:7" ht="15.6">
      <c r="F221" s="321" t="s">
        <v>522</v>
      </c>
      <c r="G221" s="323" t="s">
        <v>529</v>
      </c>
    </row>
    <row r="222" spans="6:7" ht="15.6">
      <c r="F222" s="321" t="s">
        <v>522</v>
      </c>
      <c r="G222" s="323" t="s">
        <v>530</v>
      </c>
    </row>
    <row r="223" spans="6:7" ht="15.6">
      <c r="F223" s="321" t="s">
        <v>522</v>
      </c>
      <c r="G223" s="323" t="s">
        <v>531</v>
      </c>
    </row>
    <row r="224" spans="6:7" ht="15.6">
      <c r="F224" s="321" t="s">
        <v>532</v>
      </c>
      <c r="G224" s="323" t="s">
        <v>533</v>
      </c>
    </row>
    <row r="225" spans="6:7" ht="15.6">
      <c r="F225" s="321" t="s">
        <v>532</v>
      </c>
      <c r="G225" s="323" t="s">
        <v>534</v>
      </c>
    </row>
    <row r="226" spans="6:7" ht="15.6">
      <c r="F226" s="321" t="s">
        <v>532</v>
      </c>
      <c r="G226" s="314" t="s">
        <v>535</v>
      </c>
    </row>
    <row r="227" spans="6:7" ht="15.6">
      <c r="F227" s="321" t="s">
        <v>532</v>
      </c>
      <c r="G227" s="314" t="s">
        <v>536</v>
      </c>
    </row>
    <row r="228" spans="6:7" ht="15.6">
      <c r="F228" s="321" t="s">
        <v>537</v>
      </c>
      <c r="G228" s="314" t="s">
        <v>538</v>
      </c>
    </row>
    <row r="229" spans="6:7" ht="15.6">
      <c r="F229" s="321" t="s">
        <v>537</v>
      </c>
      <c r="G229" s="314" t="s">
        <v>539</v>
      </c>
    </row>
    <row r="230" spans="6:7" ht="15.6">
      <c r="F230" s="321" t="s">
        <v>537</v>
      </c>
      <c r="G230" s="314" t="s">
        <v>540</v>
      </c>
    </row>
    <row r="231" spans="6:7" ht="15.6">
      <c r="F231" s="321" t="s">
        <v>541</v>
      </c>
      <c r="G231" s="314" t="s">
        <v>542</v>
      </c>
    </row>
    <row r="232" spans="6:7" ht="15.6">
      <c r="F232" s="321" t="s">
        <v>543</v>
      </c>
      <c r="G232" s="314" t="s">
        <v>544</v>
      </c>
    </row>
    <row r="233" spans="6:7" ht="15.6">
      <c r="F233" s="321" t="s">
        <v>543</v>
      </c>
      <c r="G233" s="314" t="s">
        <v>545</v>
      </c>
    </row>
    <row r="234" spans="6:7" ht="15.6">
      <c r="F234" s="321" t="s">
        <v>546</v>
      </c>
      <c r="G234" s="314" t="s">
        <v>547</v>
      </c>
    </row>
    <row r="235" spans="6:7" ht="15.6">
      <c r="F235" s="321" t="s">
        <v>546</v>
      </c>
      <c r="G235" s="314" t="s">
        <v>548</v>
      </c>
    </row>
    <row r="236" spans="6:7" ht="15.6">
      <c r="F236" s="321" t="s">
        <v>546</v>
      </c>
      <c r="G236" s="314" t="s">
        <v>549</v>
      </c>
    </row>
    <row r="237" spans="6:7" ht="15.6">
      <c r="F237" s="321" t="s">
        <v>546</v>
      </c>
      <c r="G237" s="314" t="s">
        <v>550</v>
      </c>
    </row>
    <row r="238" spans="6:7" ht="15.6">
      <c r="F238" s="321" t="s">
        <v>551</v>
      </c>
      <c r="G238" s="314" t="s">
        <v>552</v>
      </c>
    </row>
    <row r="239" spans="6:7" ht="15.6">
      <c r="F239" s="321" t="s">
        <v>551</v>
      </c>
      <c r="G239" s="314" t="s">
        <v>553</v>
      </c>
    </row>
    <row r="240" spans="6:7" ht="15.6">
      <c r="F240" s="321" t="s">
        <v>551</v>
      </c>
      <c r="G240" s="314" t="s">
        <v>554</v>
      </c>
    </row>
    <row r="241" spans="6:7" ht="15.6">
      <c r="F241" s="321" t="s">
        <v>551</v>
      </c>
      <c r="G241" s="314" t="s">
        <v>555</v>
      </c>
    </row>
    <row r="242" spans="6:7" ht="15.6">
      <c r="F242" s="321" t="s">
        <v>551</v>
      </c>
      <c r="G242" s="314" t="s">
        <v>556</v>
      </c>
    </row>
    <row r="243" spans="6:7" ht="15.6">
      <c r="F243" s="321" t="s">
        <v>551</v>
      </c>
      <c r="G243" s="314" t="s">
        <v>557</v>
      </c>
    </row>
    <row r="244" spans="6:7" ht="15.6">
      <c r="F244" s="321" t="s">
        <v>551</v>
      </c>
      <c r="G244" s="314" t="s">
        <v>558</v>
      </c>
    </row>
    <row r="245" spans="6:7" ht="15.6">
      <c r="F245" s="321" t="s">
        <v>551</v>
      </c>
      <c r="G245" s="314" t="s">
        <v>559</v>
      </c>
    </row>
    <row r="246" spans="6:7" ht="15.6">
      <c r="F246" s="321" t="s">
        <v>551</v>
      </c>
      <c r="G246" s="314" t="s">
        <v>560</v>
      </c>
    </row>
    <row r="247" spans="6:7" ht="15.6">
      <c r="F247" s="321" t="s">
        <v>551</v>
      </c>
      <c r="G247" s="314" t="s">
        <v>561</v>
      </c>
    </row>
    <row r="248" spans="6:7" ht="15.6">
      <c r="F248" s="321" t="s">
        <v>551</v>
      </c>
      <c r="G248" s="314" t="s">
        <v>562</v>
      </c>
    </row>
    <row r="249" spans="6:7" ht="15.6">
      <c r="F249" s="321" t="s">
        <v>551</v>
      </c>
      <c r="G249" s="314" t="s">
        <v>563</v>
      </c>
    </row>
    <row r="250" spans="6:7" ht="15.6">
      <c r="F250" s="321" t="s">
        <v>551</v>
      </c>
      <c r="G250" s="314" t="s">
        <v>564</v>
      </c>
    </row>
    <row r="251" spans="6:7" ht="15.6">
      <c r="F251" s="321" t="s">
        <v>551</v>
      </c>
      <c r="G251" s="314" t="s">
        <v>565</v>
      </c>
    </row>
    <row r="252" spans="6:7" ht="15.6">
      <c r="F252" s="321" t="s">
        <v>551</v>
      </c>
      <c r="G252" s="314" t="s">
        <v>566</v>
      </c>
    </row>
    <row r="253" spans="6:7" ht="15.6">
      <c r="F253" s="321" t="s">
        <v>551</v>
      </c>
      <c r="G253" s="314" t="s">
        <v>567</v>
      </c>
    </row>
    <row r="254" spans="6:7" ht="15.6">
      <c r="F254" s="321" t="s">
        <v>568</v>
      </c>
      <c r="G254" s="314" t="s">
        <v>569</v>
      </c>
    </row>
    <row r="255" spans="6:7" ht="15.6">
      <c r="F255" s="321" t="s">
        <v>568</v>
      </c>
      <c r="G255" s="314" t="s">
        <v>570</v>
      </c>
    </row>
    <row r="256" spans="6:7" ht="15.6">
      <c r="F256" s="321" t="s">
        <v>213</v>
      </c>
      <c r="G256" s="314" t="s">
        <v>214</v>
      </c>
    </row>
    <row r="257" spans="6:7" ht="15.6">
      <c r="F257" s="321" t="s">
        <v>759</v>
      </c>
      <c r="G257" s="314" t="s">
        <v>225</v>
      </c>
    </row>
    <row r="258" spans="6:7" ht="15.6">
      <c r="F258" s="321" t="s">
        <v>759</v>
      </c>
      <c r="G258" s="314" t="s">
        <v>226</v>
      </c>
    </row>
    <row r="259" spans="6:7" ht="15.6">
      <c r="F259" s="321" t="s">
        <v>759</v>
      </c>
      <c r="G259" s="314" t="s">
        <v>227</v>
      </c>
    </row>
    <row r="260" spans="6:7" ht="15.6">
      <c r="F260" s="321" t="s">
        <v>262</v>
      </c>
      <c r="G260" s="314" t="s">
        <v>263</v>
      </c>
    </row>
    <row r="261" spans="6:7" ht="15.6">
      <c r="F261" s="321" t="s">
        <v>262</v>
      </c>
      <c r="G261" s="314" t="s">
        <v>264</v>
      </c>
    </row>
    <row r="262" spans="6:7" ht="15.6">
      <c r="F262" s="321" t="s">
        <v>262</v>
      </c>
      <c r="G262" s="314" t="s">
        <v>265</v>
      </c>
    </row>
    <row r="263" spans="6:7" ht="15.6">
      <c r="F263" s="321" t="s">
        <v>262</v>
      </c>
      <c r="G263" s="314" t="s">
        <v>266</v>
      </c>
    </row>
    <row r="264" spans="6:7" ht="15.6">
      <c r="F264" s="321" t="s">
        <v>262</v>
      </c>
      <c r="G264" s="314" t="s">
        <v>267</v>
      </c>
    </row>
    <row r="265" spans="6:7" ht="15.6">
      <c r="F265" s="321" t="s">
        <v>272</v>
      </c>
      <c r="G265" s="314" t="s">
        <v>273</v>
      </c>
    </row>
    <row r="266" spans="6:7" ht="15.6">
      <c r="F266" s="321" t="s">
        <v>272</v>
      </c>
      <c r="G266" s="314" t="s">
        <v>274</v>
      </c>
    </row>
    <row r="267" spans="6:7" ht="15.6">
      <c r="F267" s="321" t="s">
        <v>272</v>
      </c>
      <c r="G267" s="314" t="s">
        <v>275</v>
      </c>
    </row>
    <row r="268" spans="6:7" ht="15.6">
      <c r="F268" s="321" t="s">
        <v>272</v>
      </c>
      <c r="G268" s="314" t="s">
        <v>276</v>
      </c>
    </row>
    <row r="269" spans="6:7" ht="15.6">
      <c r="F269" s="321" t="s">
        <v>272</v>
      </c>
      <c r="G269" s="314" t="s">
        <v>277</v>
      </c>
    </row>
    <row r="270" spans="6:7" ht="15.6">
      <c r="F270" s="321" t="s">
        <v>272</v>
      </c>
      <c r="G270" s="314" t="s">
        <v>278</v>
      </c>
    </row>
    <row r="271" spans="6:7" ht="15.6">
      <c r="F271" s="321" t="s">
        <v>272</v>
      </c>
      <c r="G271" s="314" t="s">
        <v>279</v>
      </c>
    </row>
    <row r="272" spans="6:7" ht="15.6">
      <c r="F272" s="321" t="s">
        <v>272</v>
      </c>
      <c r="G272" s="314" t="s">
        <v>280</v>
      </c>
    </row>
    <row r="273" spans="6:7" ht="15.6">
      <c r="F273" s="321" t="s">
        <v>272</v>
      </c>
      <c r="G273" s="314" t="s">
        <v>281</v>
      </c>
    </row>
    <row r="274" spans="6:7" ht="15.6">
      <c r="F274" s="321" t="s">
        <v>272</v>
      </c>
      <c r="G274" s="314" t="s">
        <v>282</v>
      </c>
    </row>
    <row r="275" spans="6:7" ht="15.6">
      <c r="F275" s="321" t="s">
        <v>301</v>
      </c>
      <c r="G275" s="314" t="s">
        <v>302</v>
      </c>
    </row>
    <row r="276" spans="6:7" ht="15.6">
      <c r="F276" s="321" t="s">
        <v>301</v>
      </c>
      <c r="G276" s="314" t="s">
        <v>303</v>
      </c>
    </row>
    <row r="277" spans="6:7" ht="15.6">
      <c r="F277" s="321" t="s">
        <v>301</v>
      </c>
      <c r="G277" s="314" t="s">
        <v>304</v>
      </c>
    </row>
    <row r="278" spans="6:7" ht="15.6">
      <c r="F278" s="321" t="s">
        <v>327</v>
      </c>
      <c r="G278" s="314" t="s">
        <v>328</v>
      </c>
    </row>
    <row r="279" spans="6:7" ht="15.6">
      <c r="F279" s="321" t="s">
        <v>327</v>
      </c>
      <c r="G279" s="314" t="s">
        <v>329</v>
      </c>
    </row>
    <row r="280" spans="6:7" ht="15.6">
      <c r="F280" s="321" t="s">
        <v>357</v>
      </c>
      <c r="G280" s="314" t="s">
        <v>358</v>
      </c>
    </row>
    <row r="281" spans="6:7" ht="15.6">
      <c r="F281" s="321" t="s">
        <v>361</v>
      </c>
      <c r="G281" s="314" t="s">
        <v>362</v>
      </c>
    </row>
    <row r="282" spans="6:7" ht="15.6">
      <c r="F282" s="321" t="s">
        <v>387</v>
      </c>
      <c r="G282" s="314" t="s">
        <v>388</v>
      </c>
    </row>
    <row r="283" spans="6:7" ht="15.6">
      <c r="F283" s="321" t="s">
        <v>387</v>
      </c>
      <c r="G283" s="314" t="s">
        <v>389</v>
      </c>
    </row>
    <row r="284" spans="6:7" ht="15.6">
      <c r="F284" s="321" t="s">
        <v>387</v>
      </c>
      <c r="G284" s="314" t="s">
        <v>390</v>
      </c>
    </row>
    <row r="285" spans="6:7" ht="15.6">
      <c r="F285" s="321" t="s">
        <v>387</v>
      </c>
      <c r="G285" s="314" t="s">
        <v>391</v>
      </c>
    </row>
    <row r="286" spans="6:7" ht="15.6">
      <c r="F286" s="321" t="s">
        <v>387</v>
      </c>
      <c r="G286" s="314" t="s">
        <v>392</v>
      </c>
    </row>
    <row r="287" spans="6:7" ht="15.6">
      <c r="F287" s="321" t="s">
        <v>387</v>
      </c>
      <c r="G287" s="314" t="s">
        <v>393</v>
      </c>
    </row>
    <row r="288" spans="6:7" ht="15.6">
      <c r="F288" s="321" t="s">
        <v>387</v>
      </c>
      <c r="G288" s="314" t="s">
        <v>394</v>
      </c>
    </row>
    <row r="289" spans="6:7" ht="15.6">
      <c r="F289" s="321" t="s">
        <v>408</v>
      </c>
      <c r="G289" s="314" t="s">
        <v>409</v>
      </c>
    </row>
    <row r="290" spans="6:7" ht="15.6">
      <c r="F290" s="321" t="s">
        <v>408</v>
      </c>
      <c r="G290" s="314" t="s">
        <v>410</v>
      </c>
    </row>
    <row r="291" spans="6:7" ht="15.6">
      <c r="F291" s="321" t="s">
        <v>408</v>
      </c>
      <c r="G291" s="314" t="s">
        <v>411</v>
      </c>
    </row>
    <row r="292" spans="6:7" ht="15.6">
      <c r="F292" s="321" t="s">
        <v>408</v>
      </c>
      <c r="G292" s="314" t="s">
        <v>412</v>
      </c>
    </row>
    <row r="293" spans="6:7" ht="15.6">
      <c r="F293" s="321" t="s">
        <v>408</v>
      </c>
      <c r="G293" s="314" t="s">
        <v>413</v>
      </c>
    </row>
    <row r="294" spans="6:7" ht="15.6">
      <c r="F294" s="321" t="s">
        <v>408</v>
      </c>
      <c r="G294" s="314" t="s">
        <v>414</v>
      </c>
    </row>
    <row r="295" spans="6:7" ht="15.6">
      <c r="F295" s="321" t="s">
        <v>408</v>
      </c>
      <c r="G295" s="314" t="s">
        <v>415</v>
      </c>
    </row>
    <row r="296" spans="6:7" ht="15.6">
      <c r="F296" s="321" t="s">
        <v>408</v>
      </c>
      <c r="G296" s="314" t="s">
        <v>416</v>
      </c>
    </row>
    <row r="297" spans="6:7" ht="15.6">
      <c r="F297" s="321" t="s">
        <v>408</v>
      </c>
      <c r="G297" s="314" t="s">
        <v>417</v>
      </c>
    </row>
    <row r="298" spans="6:7" ht="15.6">
      <c r="F298" s="321" t="s">
        <v>408</v>
      </c>
      <c r="G298" s="314" t="s">
        <v>418</v>
      </c>
    </row>
    <row r="299" spans="6:7" ht="15.6">
      <c r="F299" s="321" t="s">
        <v>408</v>
      </c>
      <c r="G299" s="314" t="s">
        <v>419</v>
      </c>
    </row>
    <row r="300" spans="6:7" ht="15.6">
      <c r="F300" s="321" t="s">
        <v>483</v>
      </c>
      <c r="G300" s="314" t="s">
        <v>484</v>
      </c>
    </row>
    <row r="301" spans="6:7" ht="15.6">
      <c r="F301" s="321" t="s">
        <v>485</v>
      </c>
      <c r="G301" s="314" t="s">
        <v>486</v>
      </c>
    </row>
    <row r="302" spans="6:7" ht="15.6">
      <c r="F302" s="321" t="s">
        <v>702</v>
      </c>
      <c r="G302" s="314" t="s">
        <v>703</v>
      </c>
    </row>
    <row r="303" spans="6:7" ht="15.6">
      <c r="F303" s="321" t="s">
        <v>702</v>
      </c>
      <c r="G303" s="314" t="s">
        <v>704</v>
      </c>
    </row>
    <row r="304" spans="6:7" ht="15.6">
      <c r="F304" s="321" t="s">
        <v>702</v>
      </c>
      <c r="G304" s="314" t="s">
        <v>705</v>
      </c>
    </row>
    <row r="305" spans="6:7" ht="15.6">
      <c r="F305" s="321" t="s">
        <v>702</v>
      </c>
      <c r="G305" s="314" t="s">
        <v>706</v>
      </c>
    </row>
    <row r="306" spans="6:7" ht="15.6">
      <c r="F306" s="321" t="s">
        <v>702</v>
      </c>
      <c r="G306" s="314" t="s">
        <v>707</v>
      </c>
    </row>
    <row r="307" spans="6:7" ht="15.6">
      <c r="F307" s="321" t="s">
        <v>702</v>
      </c>
      <c r="G307" s="314" t="s">
        <v>708</v>
      </c>
    </row>
    <row r="308" spans="6:7" ht="15.6">
      <c r="F308" s="321" t="s">
        <v>702</v>
      </c>
      <c r="G308" s="314" t="s">
        <v>709</v>
      </c>
    </row>
    <row r="309" spans="6:7" ht="15.6">
      <c r="F309" s="321" t="s">
        <v>702</v>
      </c>
      <c r="G309" s="314" t="s">
        <v>710</v>
      </c>
    </row>
    <row r="310" spans="6:7" ht="15.6">
      <c r="F310" s="321" t="s">
        <v>702</v>
      </c>
      <c r="G310" s="314" t="s">
        <v>711</v>
      </c>
    </row>
    <row r="311" spans="6:7" ht="15.6">
      <c r="F311" s="321" t="s">
        <v>702</v>
      </c>
      <c r="G311" s="314" t="s">
        <v>712</v>
      </c>
    </row>
    <row r="312" spans="6:7" ht="15.6">
      <c r="F312" s="321" t="s">
        <v>702</v>
      </c>
      <c r="G312" s="314" t="s">
        <v>713</v>
      </c>
    </row>
    <row r="313" spans="6:7" ht="15.6">
      <c r="F313" s="321" t="s">
        <v>702</v>
      </c>
      <c r="G313" s="314" t="s">
        <v>714</v>
      </c>
    </row>
    <row r="314" spans="6:7" ht="15.6">
      <c r="F314" s="321" t="s">
        <v>702</v>
      </c>
      <c r="G314" s="314" t="s">
        <v>715</v>
      </c>
    </row>
    <row r="315" spans="6:7" ht="15.6">
      <c r="F315" s="321" t="s">
        <v>702</v>
      </c>
      <c r="G315" s="314" t="s">
        <v>716</v>
      </c>
    </row>
    <row r="316" spans="6:7" ht="15.6">
      <c r="F316" s="321" t="s">
        <v>702</v>
      </c>
      <c r="G316" s="314" t="s">
        <v>717</v>
      </c>
    </row>
    <row r="317" spans="6:7" ht="15.6">
      <c r="F317" s="321" t="s">
        <v>702</v>
      </c>
      <c r="G317" s="314" t="s">
        <v>718</v>
      </c>
    </row>
    <row r="318" spans="6:7" ht="15.6">
      <c r="F318" s="321" t="s">
        <v>702</v>
      </c>
      <c r="G318" s="314" t="s">
        <v>719</v>
      </c>
    </row>
    <row r="319" spans="6:7" ht="15.6">
      <c r="F319" s="321" t="s">
        <v>702</v>
      </c>
      <c r="G319" s="314" t="s">
        <v>720</v>
      </c>
    </row>
    <row r="320" spans="6:7" ht="15.6">
      <c r="F320" s="321" t="s">
        <v>702</v>
      </c>
      <c r="G320" s="314" t="s">
        <v>721</v>
      </c>
    </row>
    <row r="321" spans="6:7" ht="15.6">
      <c r="F321" s="321" t="s">
        <v>702</v>
      </c>
      <c r="G321" s="314" t="s">
        <v>722</v>
      </c>
    </row>
    <row r="322" spans="6:7" ht="15.6">
      <c r="F322" s="321" t="s">
        <v>702</v>
      </c>
      <c r="G322" s="314" t="s">
        <v>723</v>
      </c>
    </row>
    <row r="323" spans="6:7" ht="15.6">
      <c r="F323" s="321" t="s">
        <v>702</v>
      </c>
      <c r="G323" s="314" t="s">
        <v>724</v>
      </c>
    </row>
    <row r="324" spans="6:7" ht="15.6">
      <c r="F324" s="321" t="s">
        <v>702</v>
      </c>
      <c r="G324" s="314" t="s">
        <v>725</v>
      </c>
    </row>
    <row r="325" spans="6:7" ht="15.6">
      <c r="F325" s="321" t="s">
        <v>702</v>
      </c>
      <c r="G325" s="314" t="s">
        <v>726</v>
      </c>
    </row>
    <row r="326" spans="6:7" ht="15.6">
      <c r="F326" s="321" t="s">
        <v>702</v>
      </c>
      <c r="G326" s="314" t="s">
        <v>727</v>
      </c>
    </row>
    <row r="327" spans="6:7" ht="15.6">
      <c r="F327" s="321" t="s">
        <v>702</v>
      </c>
      <c r="G327" s="314" t="s">
        <v>728</v>
      </c>
    </row>
    <row r="328" spans="6:7" ht="15.6">
      <c r="F328" s="321" t="s">
        <v>702</v>
      </c>
      <c r="G328" s="314" t="s">
        <v>729</v>
      </c>
    </row>
    <row r="329" spans="6:7" ht="15.6">
      <c r="F329" s="321" t="s">
        <v>702</v>
      </c>
      <c r="G329" s="314" t="s">
        <v>730</v>
      </c>
    </row>
    <row r="330" spans="6:7" ht="15.6">
      <c r="F330" s="321" t="s">
        <v>702</v>
      </c>
      <c r="G330" s="314" t="s">
        <v>731</v>
      </c>
    </row>
    <row r="331" spans="6:7" ht="15.6">
      <c r="F331" s="321" t="s">
        <v>702</v>
      </c>
      <c r="G331" s="314" t="s">
        <v>732</v>
      </c>
    </row>
    <row r="332" spans="6:7" ht="15.6">
      <c r="F332" s="321" t="s">
        <v>702</v>
      </c>
      <c r="G332" s="314" t="s">
        <v>733</v>
      </c>
    </row>
    <row r="333" spans="6:7" ht="15.6">
      <c r="F333" s="321" t="s">
        <v>702</v>
      </c>
      <c r="G333" s="314" t="s">
        <v>734</v>
      </c>
    </row>
    <row r="334" spans="6:7" ht="15.6">
      <c r="F334" s="321" t="s">
        <v>702</v>
      </c>
      <c r="G334" s="314" t="s">
        <v>735</v>
      </c>
    </row>
    <row r="335" spans="6:7" ht="15.6">
      <c r="F335" s="321" t="s">
        <v>702</v>
      </c>
      <c r="G335" s="314" t="s">
        <v>736</v>
      </c>
    </row>
    <row r="336" spans="6:7" ht="15.6">
      <c r="F336" s="321" t="s">
        <v>702</v>
      </c>
      <c r="G336" s="314" t="s">
        <v>737</v>
      </c>
    </row>
    <row r="337" spans="6:7" ht="15.6">
      <c r="F337" s="321" t="s">
        <v>702</v>
      </c>
      <c r="G337" s="314" t="s">
        <v>738</v>
      </c>
    </row>
    <row r="338" spans="6:7" ht="15.6">
      <c r="F338" s="321" t="s">
        <v>702</v>
      </c>
      <c r="G338" s="314" t="s">
        <v>739</v>
      </c>
    </row>
    <row r="339" spans="6:7" ht="15.6">
      <c r="F339" s="321" t="s">
        <v>702</v>
      </c>
      <c r="G339" s="314" t="s">
        <v>740</v>
      </c>
    </row>
    <row r="340" spans="6:7" ht="15.6">
      <c r="F340" s="321" t="s">
        <v>702</v>
      </c>
      <c r="G340" s="314" t="s">
        <v>741</v>
      </c>
    </row>
    <row r="341" spans="6:7" ht="15.6">
      <c r="F341" s="321" t="s">
        <v>702</v>
      </c>
      <c r="G341" s="314" t="s">
        <v>742</v>
      </c>
    </row>
    <row r="342" spans="6:7" ht="15.6">
      <c r="F342" s="321" t="s">
        <v>702</v>
      </c>
      <c r="G342" s="314" t="s">
        <v>743</v>
      </c>
    </row>
    <row r="343" spans="6:7" ht="15.6">
      <c r="F343" s="321" t="s">
        <v>702</v>
      </c>
      <c r="G343" s="314" t="s">
        <v>744</v>
      </c>
    </row>
    <row r="344" spans="6:7" ht="15.6">
      <c r="F344" s="321" t="s">
        <v>702</v>
      </c>
      <c r="G344" s="314" t="s">
        <v>745</v>
      </c>
    </row>
    <row r="345" spans="6:7" ht="15.6">
      <c r="F345" s="321" t="s">
        <v>702</v>
      </c>
      <c r="G345" s="314" t="s">
        <v>746</v>
      </c>
    </row>
    <row r="346" spans="6:7" ht="15.6">
      <c r="F346" s="321" t="s">
        <v>702</v>
      </c>
      <c r="G346" s="314" t="s">
        <v>747</v>
      </c>
    </row>
    <row r="347" spans="6:7" ht="15.6">
      <c r="F347" s="321" t="s">
        <v>702</v>
      </c>
      <c r="G347" s="314" t="s">
        <v>748</v>
      </c>
    </row>
    <row r="348" spans="6:7" ht="15.6">
      <c r="F348" s="321" t="s">
        <v>702</v>
      </c>
      <c r="G348" s="314" t="s">
        <v>749</v>
      </c>
    </row>
    <row r="349" spans="6:7" ht="15.6">
      <c r="F349" s="321" t="s">
        <v>702</v>
      </c>
      <c r="G349" s="314" t="s">
        <v>750</v>
      </c>
    </row>
    <row r="350" spans="6:7" ht="15.6">
      <c r="F350" s="321" t="s">
        <v>702</v>
      </c>
      <c r="G350" s="314" t="s">
        <v>751</v>
      </c>
    </row>
    <row r="351" spans="6:7" ht="15.6">
      <c r="F351" s="321" t="s">
        <v>702</v>
      </c>
      <c r="G351" s="314" t="s">
        <v>752</v>
      </c>
    </row>
    <row r="352" spans="6:7" ht="15.6">
      <c r="F352" s="321" t="s">
        <v>606</v>
      </c>
      <c r="G352" s="314" t="s">
        <v>607</v>
      </c>
    </row>
    <row r="353" spans="6:7" ht="15.6">
      <c r="F353" s="321" t="s">
        <v>619</v>
      </c>
      <c r="G353" s="314" t="s">
        <v>620</v>
      </c>
    </row>
    <row r="354" spans="6:7" ht="15.6">
      <c r="F354" s="321" t="s">
        <v>619</v>
      </c>
      <c r="G354" s="314" t="s">
        <v>621</v>
      </c>
    </row>
    <row r="355" spans="6:7" ht="15.6">
      <c r="F355" s="321" t="s">
        <v>619</v>
      </c>
      <c r="G355" s="314" t="s">
        <v>622</v>
      </c>
    </row>
    <row r="356" spans="6:7" ht="15.6">
      <c r="F356" s="321" t="s">
        <v>633</v>
      </c>
      <c r="G356" s="314" t="s">
        <v>634</v>
      </c>
    </row>
    <row r="357" spans="6:7" ht="15.6">
      <c r="F357" s="321" t="s">
        <v>685</v>
      </c>
      <c r="G357" s="314" t="s">
        <v>686</v>
      </c>
    </row>
    <row r="358" spans="6:7" ht="15.6">
      <c r="F358" s="321" t="s">
        <v>685</v>
      </c>
      <c r="G358" s="314" t="s">
        <v>687</v>
      </c>
    </row>
    <row r="359" spans="6:7" ht="15.6">
      <c r="F359" s="321" t="s">
        <v>571</v>
      </c>
      <c r="G359" s="314" t="s">
        <v>572</v>
      </c>
    </row>
    <row r="360" spans="6:7" ht="15.6">
      <c r="F360" s="321" t="s">
        <v>571</v>
      </c>
      <c r="G360" s="314" t="s">
        <v>573</v>
      </c>
    </row>
    <row r="361" spans="6:7" ht="15.6">
      <c r="F361" s="321" t="s">
        <v>571</v>
      </c>
      <c r="G361" s="314" t="s">
        <v>574</v>
      </c>
    </row>
    <row r="362" spans="6:7" ht="15.6">
      <c r="F362" s="321" t="s">
        <v>575</v>
      </c>
      <c r="G362" s="314" t="s">
        <v>576</v>
      </c>
    </row>
    <row r="363" spans="6:7" ht="15.6">
      <c r="F363" s="321" t="s">
        <v>577</v>
      </c>
      <c r="G363" s="314" t="s">
        <v>578</v>
      </c>
    </row>
    <row r="364" spans="6:7" ht="15.6">
      <c r="F364" s="321" t="s">
        <v>470</v>
      </c>
      <c r="G364" s="314" t="s">
        <v>471</v>
      </c>
    </row>
    <row r="365" spans="6:7" ht="15.6">
      <c r="F365" s="321" t="s">
        <v>579</v>
      </c>
      <c r="G365" s="314" t="s">
        <v>580</v>
      </c>
    </row>
    <row r="366" spans="6:7" ht="15.6">
      <c r="F366" s="321" t="s">
        <v>579</v>
      </c>
      <c r="G366" s="321" t="s">
        <v>581</v>
      </c>
    </row>
    <row r="367" spans="6:7" ht="15.6">
      <c r="F367" s="321" t="s">
        <v>579</v>
      </c>
      <c r="G367" s="314" t="s">
        <v>582</v>
      </c>
    </row>
    <row r="368" spans="6:7" ht="15.6">
      <c r="F368" s="321" t="s">
        <v>583</v>
      </c>
      <c r="G368" s="314" t="s">
        <v>584</v>
      </c>
    </row>
    <row r="369" spans="6:7" ht="15.6">
      <c r="F369" s="321" t="s">
        <v>583</v>
      </c>
      <c r="G369" s="314" t="s">
        <v>585</v>
      </c>
    </row>
    <row r="370" spans="6:7" ht="15.6">
      <c r="F370" s="321" t="s">
        <v>583</v>
      </c>
      <c r="G370" s="314" t="s">
        <v>586</v>
      </c>
    </row>
    <row r="371" spans="6:7" ht="15.6">
      <c r="F371" s="321" t="s">
        <v>583</v>
      </c>
      <c r="G371" s="314" t="s">
        <v>587</v>
      </c>
    </row>
    <row r="372" spans="6:7" ht="15.6">
      <c r="F372" s="321" t="s">
        <v>583</v>
      </c>
      <c r="G372" s="314" t="s">
        <v>588</v>
      </c>
    </row>
    <row r="373" spans="6:7" ht="15.6">
      <c r="F373" s="321" t="s">
        <v>583</v>
      </c>
      <c r="G373" s="314" t="s">
        <v>589</v>
      </c>
    </row>
    <row r="374" spans="6:7" ht="15.6">
      <c r="F374" s="321" t="s">
        <v>583</v>
      </c>
      <c r="G374" s="314" t="s">
        <v>590</v>
      </c>
    </row>
    <row r="375" spans="6:7" ht="15.6">
      <c r="F375" s="321" t="s">
        <v>583</v>
      </c>
      <c r="G375" s="314" t="s">
        <v>591</v>
      </c>
    </row>
    <row r="376" spans="6:7" ht="15.6">
      <c r="F376" s="321" t="s">
        <v>583</v>
      </c>
      <c r="G376" s="314" t="s">
        <v>592</v>
      </c>
    </row>
    <row r="377" spans="6:7" ht="15.6">
      <c r="F377" s="321" t="s">
        <v>583</v>
      </c>
      <c r="G377" s="314" t="s">
        <v>593</v>
      </c>
    </row>
    <row r="378" spans="6:7" ht="15.6">
      <c r="F378" s="321" t="s">
        <v>583</v>
      </c>
      <c r="G378" s="314" t="s">
        <v>594</v>
      </c>
    </row>
    <row r="379" spans="6:7" ht="15.6">
      <c r="F379" s="321" t="s">
        <v>583</v>
      </c>
      <c r="G379" s="314" t="s">
        <v>595</v>
      </c>
    </row>
    <row r="380" spans="6:7" ht="15.6">
      <c r="F380" s="321" t="s">
        <v>583</v>
      </c>
      <c r="G380" s="314" t="s">
        <v>596</v>
      </c>
    </row>
    <row r="381" spans="6:7" ht="15.6">
      <c r="F381" s="321" t="s">
        <v>583</v>
      </c>
      <c r="G381" s="314" t="s">
        <v>597</v>
      </c>
    </row>
    <row r="382" spans="6:7" ht="15.6">
      <c r="F382" s="321" t="s">
        <v>583</v>
      </c>
      <c r="G382" s="314" t="s">
        <v>598</v>
      </c>
    </row>
    <row r="383" spans="6:7" ht="15.6">
      <c r="F383" s="321" t="s">
        <v>599</v>
      </c>
      <c r="G383" s="314" t="s">
        <v>600</v>
      </c>
    </row>
    <row r="384" spans="6:7" ht="15.6">
      <c r="F384" s="321" t="s">
        <v>599</v>
      </c>
      <c r="G384" s="314" t="s">
        <v>601</v>
      </c>
    </row>
    <row r="385" spans="6:7" ht="15.6">
      <c r="F385" s="321" t="s">
        <v>599</v>
      </c>
      <c r="G385" s="314" t="s">
        <v>602</v>
      </c>
    </row>
    <row r="386" spans="6:7" ht="15.6">
      <c r="F386" s="321" t="s">
        <v>599</v>
      </c>
      <c r="G386" s="314" t="s">
        <v>603</v>
      </c>
    </row>
    <row r="387" spans="6:7" ht="15.6">
      <c r="F387" s="321" t="s">
        <v>599</v>
      </c>
      <c r="G387" s="314" t="s">
        <v>604</v>
      </c>
    </row>
    <row r="388" spans="6:7" ht="15.6">
      <c r="F388" s="321" t="s">
        <v>599</v>
      </c>
      <c r="G388" s="314" t="s">
        <v>605</v>
      </c>
    </row>
    <row r="389" spans="6:7" ht="15.6">
      <c r="F389" s="321" t="s">
        <v>608</v>
      </c>
      <c r="G389" s="314" t="s">
        <v>609</v>
      </c>
    </row>
    <row r="390" spans="6:7" ht="15.6">
      <c r="F390" s="321" t="s">
        <v>608</v>
      </c>
      <c r="G390" s="314" t="s">
        <v>610</v>
      </c>
    </row>
    <row r="391" spans="6:7" ht="15.6">
      <c r="F391" s="321" t="s">
        <v>611</v>
      </c>
      <c r="G391" s="314" t="s">
        <v>612</v>
      </c>
    </row>
    <row r="392" spans="6:7" ht="15.6">
      <c r="F392" s="321" t="s">
        <v>611</v>
      </c>
      <c r="G392" s="314" t="s">
        <v>613</v>
      </c>
    </row>
    <row r="393" spans="6:7" ht="15.6">
      <c r="F393" s="321" t="s">
        <v>611</v>
      </c>
      <c r="G393" s="314" t="s">
        <v>614</v>
      </c>
    </row>
    <row r="394" spans="6:7" ht="15.6">
      <c r="F394" s="321" t="s">
        <v>611</v>
      </c>
      <c r="G394" s="314" t="s">
        <v>615</v>
      </c>
    </row>
    <row r="395" spans="6:7" ht="15.6">
      <c r="F395" s="321" t="s">
        <v>611</v>
      </c>
      <c r="G395" s="314" t="s">
        <v>616</v>
      </c>
    </row>
    <row r="396" spans="6:7" ht="15.6">
      <c r="F396" s="321" t="s">
        <v>617</v>
      </c>
      <c r="G396" s="314" t="s">
        <v>618</v>
      </c>
    </row>
    <row r="397" spans="6:7" ht="15.6">
      <c r="F397" s="321" t="s">
        <v>623</v>
      </c>
      <c r="G397" s="314" t="s">
        <v>624</v>
      </c>
    </row>
    <row r="398" spans="6:7" ht="15.6">
      <c r="F398" s="321" t="s">
        <v>623</v>
      </c>
      <c r="G398" s="314" t="s">
        <v>625</v>
      </c>
    </row>
    <row r="399" spans="6:7" ht="15.6">
      <c r="F399" s="321" t="s">
        <v>623</v>
      </c>
      <c r="G399" s="314" t="s">
        <v>626</v>
      </c>
    </row>
    <row r="400" spans="6:7" ht="15.6">
      <c r="F400" s="321" t="s">
        <v>627</v>
      </c>
      <c r="G400" s="314" t="s">
        <v>628</v>
      </c>
    </row>
    <row r="401" spans="6:7" ht="15.6">
      <c r="F401" s="321" t="s">
        <v>627</v>
      </c>
      <c r="G401" s="314" t="s">
        <v>629</v>
      </c>
    </row>
    <row r="402" spans="6:7" ht="15.6">
      <c r="F402" s="321" t="s">
        <v>627</v>
      </c>
      <c r="G402" s="314" t="s">
        <v>630</v>
      </c>
    </row>
    <row r="403" spans="6:7" ht="15.6">
      <c r="F403" s="321" t="s">
        <v>627</v>
      </c>
      <c r="G403" s="314" t="s">
        <v>631</v>
      </c>
    </row>
    <row r="404" spans="6:7" ht="15.6">
      <c r="F404" s="321" t="s">
        <v>627</v>
      </c>
      <c r="G404" s="314" t="s">
        <v>632</v>
      </c>
    </row>
    <row r="405" spans="6:7" ht="15.6">
      <c r="F405" s="321" t="s">
        <v>635</v>
      </c>
      <c r="G405" s="314" t="s">
        <v>636</v>
      </c>
    </row>
    <row r="406" spans="6:7" ht="15.6">
      <c r="F406" s="321" t="s">
        <v>639</v>
      </c>
      <c r="G406" s="314" t="s">
        <v>640</v>
      </c>
    </row>
    <row r="407" spans="6:7" ht="15.6">
      <c r="F407" s="321" t="s">
        <v>639</v>
      </c>
      <c r="G407" s="314" t="s">
        <v>642</v>
      </c>
    </row>
    <row r="408" spans="6:7" ht="15.6">
      <c r="F408" s="321" t="s">
        <v>639</v>
      </c>
      <c r="G408" s="314" t="s">
        <v>643</v>
      </c>
    </row>
    <row r="409" spans="6:7" ht="15.6">
      <c r="F409" s="321" t="s">
        <v>639</v>
      </c>
      <c r="G409" s="314" t="s">
        <v>646</v>
      </c>
    </row>
    <row r="410" spans="6:7" ht="15.6">
      <c r="F410" s="321" t="s">
        <v>639</v>
      </c>
      <c r="G410" s="314" t="s">
        <v>648</v>
      </c>
    </row>
    <row r="411" spans="6:7" ht="15.6">
      <c r="F411" s="321" t="s">
        <v>639</v>
      </c>
      <c r="G411" s="314" t="s">
        <v>651</v>
      </c>
    </row>
    <row r="412" spans="6:7" ht="15.6">
      <c r="F412" s="321" t="s">
        <v>639</v>
      </c>
      <c r="G412" s="314" t="s">
        <v>652</v>
      </c>
    </row>
    <row r="413" spans="6:7" ht="15.6">
      <c r="F413" s="321" t="s">
        <v>639</v>
      </c>
      <c r="G413" s="314" t="s">
        <v>653</v>
      </c>
    </row>
    <row r="414" spans="6:7" ht="15.6">
      <c r="F414" s="321" t="s">
        <v>760</v>
      </c>
      <c r="G414" s="314" t="s">
        <v>656</v>
      </c>
    </row>
    <row r="415" spans="6:7" ht="15.6">
      <c r="F415" s="321" t="s">
        <v>760</v>
      </c>
      <c r="G415" s="314" t="s">
        <v>657</v>
      </c>
    </row>
    <row r="416" spans="6:7" ht="15.6">
      <c r="F416" s="321" t="s">
        <v>760</v>
      </c>
      <c r="G416" s="314" t="s">
        <v>658</v>
      </c>
    </row>
    <row r="417" spans="6:7" ht="15.6">
      <c r="F417" s="321" t="s">
        <v>659</v>
      </c>
      <c r="G417" s="314" t="s">
        <v>660</v>
      </c>
    </row>
    <row r="418" spans="6:7" ht="15.6">
      <c r="F418" s="321" t="s">
        <v>659</v>
      </c>
      <c r="G418" s="314" t="s">
        <v>661</v>
      </c>
    </row>
    <row r="419" spans="6:7" ht="15.6">
      <c r="F419" s="321" t="s">
        <v>662</v>
      </c>
      <c r="G419" s="314" t="s">
        <v>663</v>
      </c>
    </row>
    <row r="420" spans="6:7" ht="15.6">
      <c r="F420" s="321" t="s">
        <v>662</v>
      </c>
      <c r="G420" s="314" t="s">
        <v>664</v>
      </c>
    </row>
    <row r="421" spans="6:7" ht="15.6">
      <c r="F421" s="321" t="s">
        <v>662</v>
      </c>
      <c r="G421" s="314" t="s">
        <v>665</v>
      </c>
    </row>
    <row r="422" spans="6:7" ht="15.6">
      <c r="F422" s="321" t="s">
        <v>662</v>
      </c>
      <c r="G422" s="314" t="s">
        <v>666</v>
      </c>
    </row>
    <row r="423" spans="6:7" ht="15.6">
      <c r="F423" s="321" t="s">
        <v>662</v>
      </c>
      <c r="G423" s="314" t="s">
        <v>667</v>
      </c>
    </row>
    <row r="424" spans="6:7" ht="15.6">
      <c r="F424" s="321" t="s">
        <v>662</v>
      </c>
      <c r="G424" s="314" t="s">
        <v>668</v>
      </c>
    </row>
    <row r="425" spans="6:7" ht="15.6">
      <c r="F425" s="321" t="s">
        <v>662</v>
      </c>
      <c r="G425" s="314" t="s">
        <v>669</v>
      </c>
    </row>
    <row r="426" spans="6:7" ht="15.6">
      <c r="F426" s="321" t="s">
        <v>662</v>
      </c>
      <c r="G426" s="314" t="s">
        <v>670</v>
      </c>
    </row>
    <row r="427" spans="6:7" ht="15.6">
      <c r="F427" s="321" t="s">
        <v>662</v>
      </c>
      <c r="G427" s="314" t="s">
        <v>671</v>
      </c>
    </row>
    <row r="428" spans="6:7" ht="15.6">
      <c r="F428" s="321" t="s">
        <v>662</v>
      </c>
      <c r="G428" s="314" t="s">
        <v>672</v>
      </c>
    </row>
    <row r="429" spans="6:7" ht="15.6">
      <c r="F429" s="321" t="s">
        <v>662</v>
      </c>
      <c r="G429" s="314" t="s">
        <v>673</v>
      </c>
    </row>
    <row r="430" spans="6:7" ht="15.6">
      <c r="F430" s="321" t="s">
        <v>662</v>
      </c>
      <c r="G430" s="314" t="s">
        <v>674</v>
      </c>
    </row>
    <row r="431" spans="6:7" ht="15.6">
      <c r="F431" s="321" t="s">
        <v>662</v>
      </c>
      <c r="G431" s="314" t="s">
        <v>675</v>
      </c>
    </row>
    <row r="432" spans="6:7" ht="15.6">
      <c r="F432" s="321" t="s">
        <v>662</v>
      </c>
      <c r="G432" s="314" t="s">
        <v>676</v>
      </c>
    </row>
    <row r="433" spans="6:7" ht="15.6">
      <c r="F433" s="321" t="s">
        <v>662</v>
      </c>
      <c r="G433" s="314" t="s">
        <v>677</v>
      </c>
    </row>
    <row r="434" spans="6:7" ht="15.6">
      <c r="F434" s="321" t="s">
        <v>662</v>
      </c>
      <c r="G434" s="314" t="s">
        <v>678</v>
      </c>
    </row>
    <row r="435" spans="6:7" ht="15.6">
      <c r="F435" s="321" t="s">
        <v>662</v>
      </c>
      <c r="G435" s="314" t="s">
        <v>679</v>
      </c>
    </row>
    <row r="436" spans="6:7" ht="15.6">
      <c r="F436" s="321" t="s">
        <v>662</v>
      </c>
      <c r="G436" s="314" t="s">
        <v>680</v>
      </c>
    </row>
    <row r="437" spans="6:7" ht="15.6">
      <c r="F437" s="321" t="s">
        <v>662</v>
      </c>
      <c r="G437" s="314" t="s">
        <v>681</v>
      </c>
    </row>
    <row r="438" spans="6:7" ht="15.6">
      <c r="F438" s="321" t="s">
        <v>662</v>
      </c>
      <c r="G438" s="314" t="s">
        <v>450</v>
      </c>
    </row>
    <row r="439" spans="6:7" ht="15.6">
      <c r="F439" s="321" t="s">
        <v>662</v>
      </c>
      <c r="G439" s="314" t="s">
        <v>682</v>
      </c>
    </row>
    <row r="440" spans="6:7" ht="15.6">
      <c r="F440" s="321" t="s">
        <v>662</v>
      </c>
      <c r="G440" s="314" t="s">
        <v>683</v>
      </c>
    </row>
    <row r="441" spans="6:7" ht="15.6">
      <c r="F441" s="321" t="s">
        <v>662</v>
      </c>
      <c r="G441" s="314" t="s">
        <v>684</v>
      </c>
    </row>
    <row r="442" spans="6:7" ht="15.6">
      <c r="F442" s="321" t="s">
        <v>637</v>
      </c>
      <c r="G442" s="314" t="s">
        <v>638</v>
      </c>
    </row>
    <row r="443" spans="6:7" ht="15.6">
      <c r="F443" s="321" t="s">
        <v>637</v>
      </c>
      <c r="G443" s="314" t="s">
        <v>641</v>
      </c>
    </row>
    <row r="444" spans="6:7" ht="15.6">
      <c r="F444" s="321" t="s">
        <v>637</v>
      </c>
      <c r="G444" s="314" t="s">
        <v>649</v>
      </c>
    </row>
    <row r="445" spans="6:7" ht="15.6">
      <c r="F445" s="321" t="s">
        <v>637</v>
      </c>
      <c r="G445" s="314" t="s">
        <v>655</v>
      </c>
    </row>
    <row r="446" spans="6:7" ht="15.6">
      <c r="F446" s="321" t="s">
        <v>688</v>
      </c>
      <c r="G446" s="314" t="s">
        <v>689</v>
      </c>
    </row>
    <row r="447" spans="6:7" ht="15.6">
      <c r="F447" s="321" t="s">
        <v>688</v>
      </c>
      <c r="G447" s="314" t="s">
        <v>690</v>
      </c>
    </row>
    <row r="448" spans="6:7" ht="15.6">
      <c r="F448" s="321" t="s">
        <v>688</v>
      </c>
      <c r="G448" s="314" t="s">
        <v>691</v>
      </c>
    </row>
    <row r="449" spans="6:7" ht="15.6">
      <c r="F449" s="321" t="s">
        <v>761</v>
      </c>
      <c r="G449" s="314" t="s">
        <v>692</v>
      </c>
    </row>
    <row r="450" spans="6:7" ht="15.6">
      <c r="F450" s="321" t="s">
        <v>693</v>
      </c>
      <c r="G450" s="314" t="s">
        <v>694</v>
      </c>
    </row>
    <row r="451" spans="6:7" ht="15.6">
      <c r="F451" s="321" t="s">
        <v>693</v>
      </c>
      <c r="G451" s="314" t="s">
        <v>695</v>
      </c>
    </row>
    <row r="452" spans="6:7" ht="15.6">
      <c r="F452" s="321" t="s">
        <v>696</v>
      </c>
      <c r="G452" s="314" t="s">
        <v>697</v>
      </c>
    </row>
    <row r="453" spans="6:7" ht="15.6">
      <c r="F453" s="321" t="s">
        <v>696</v>
      </c>
      <c r="G453" s="314" t="s">
        <v>638</v>
      </c>
    </row>
    <row r="454" spans="6:7" ht="15.6">
      <c r="F454" s="321" t="s">
        <v>696</v>
      </c>
      <c r="G454" s="314" t="s">
        <v>345</v>
      </c>
    </row>
    <row r="455" spans="6:7" ht="15.6">
      <c r="F455" s="321" t="s">
        <v>696</v>
      </c>
      <c r="G455" s="314" t="s">
        <v>698</v>
      </c>
    </row>
    <row r="456" spans="6:7" ht="15.6">
      <c r="F456" s="321" t="s">
        <v>696</v>
      </c>
      <c r="G456" s="314" t="s">
        <v>699</v>
      </c>
    </row>
    <row r="457" spans="6:7" ht="15.6">
      <c r="F457" s="321" t="s">
        <v>696</v>
      </c>
      <c r="G457" s="314" t="s">
        <v>700</v>
      </c>
    </row>
    <row r="458" spans="6:7" ht="15.6">
      <c r="F458" s="321" t="s">
        <v>696</v>
      </c>
      <c r="G458" s="314" t="s">
        <v>701</v>
      </c>
    </row>
    <row r="459" spans="6:7" ht="15.6">
      <c r="F459" s="321" t="s">
        <v>644</v>
      </c>
      <c r="G459" s="314" t="s">
        <v>645</v>
      </c>
    </row>
    <row r="460" spans="6:7" ht="15.6">
      <c r="F460" s="321" t="s">
        <v>644</v>
      </c>
      <c r="G460" s="314" t="s">
        <v>647</v>
      </c>
    </row>
    <row r="461" spans="6:7" ht="15.6">
      <c r="F461" s="321" t="s">
        <v>644</v>
      </c>
      <c r="G461" s="314" t="s">
        <v>650</v>
      </c>
    </row>
    <row r="462" spans="6:7" ht="15.6">
      <c r="F462" s="321" t="s">
        <v>644</v>
      </c>
      <c r="G462" s="314" t="s">
        <v>654</v>
      </c>
    </row>
    <row r="463" spans="6:7" ht="15.6">
      <c r="F463" s="321" t="s">
        <v>753</v>
      </c>
      <c r="G463" s="314" t="s">
        <v>754</v>
      </c>
    </row>
    <row r="464" spans="6:7" ht="15.6">
      <c r="F464" s="321" t="s">
        <v>456</v>
      </c>
      <c r="G464" s="314" t="s">
        <v>457</v>
      </c>
    </row>
    <row r="465" spans="6:7" ht="15.6">
      <c r="F465" s="321" t="s">
        <v>456</v>
      </c>
      <c r="G465" s="314" t="s">
        <v>458</v>
      </c>
    </row>
    <row r="466" spans="6:7" ht="15.6">
      <c r="F466" s="321" t="s">
        <v>456</v>
      </c>
      <c r="G466" s="314" t="s">
        <v>459</v>
      </c>
    </row>
    <row r="467" spans="6:7" ht="15.6">
      <c r="F467" s="321" t="s">
        <v>456</v>
      </c>
      <c r="G467" s="314" t="s">
        <v>460</v>
      </c>
    </row>
    <row r="468" spans="6:7" ht="15.6">
      <c r="F468" s="321" t="s">
        <v>456</v>
      </c>
      <c r="G468" s="314" t="s">
        <v>461</v>
      </c>
    </row>
    <row r="469" spans="6:7" ht="15.6">
      <c r="F469" s="321" t="s">
        <v>462</v>
      </c>
      <c r="G469" s="314" t="s">
        <v>463</v>
      </c>
    </row>
    <row r="470" spans="6:7" ht="15.6">
      <c r="F470" s="321"/>
      <c r="G470" s="314"/>
    </row>
    <row r="471" spans="6:7" ht="15.6">
      <c r="F471" s="321"/>
      <c r="G471" s="314"/>
    </row>
    <row r="472" spans="6:7" ht="15.6">
      <c r="F472" s="321"/>
      <c r="G472" s="314"/>
    </row>
    <row r="473" spans="6:7" ht="15.6">
      <c r="F473" s="321"/>
      <c r="G473" s="314"/>
    </row>
    <row r="474" spans="6:7" ht="15.6">
      <c r="F474" s="321"/>
      <c r="G474" s="314"/>
    </row>
    <row r="475" spans="6:7" ht="15.6">
      <c r="F475" s="321"/>
      <c r="G475" s="314"/>
    </row>
    <row r="476" spans="6:7" ht="15.6">
      <c r="F476" s="321"/>
      <c r="G476" s="314"/>
    </row>
    <row r="477" spans="6:7" ht="15.6">
      <c r="F477" s="321"/>
      <c r="G477" s="314"/>
    </row>
    <row r="478" spans="6:7" ht="15.6">
      <c r="F478" s="321"/>
      <c r="G478" s="314"/>
    </row>
    <row r="479" spans="6:7" ht="15.6">
      <c r="F479" s="321"/>
      <c r="G479" s="314"/>
    </row>
    <row r="480" spans="6:7" ht="15.6">
      <c r="F480" s="321"/>
      <c r="G480" s="314"/>
    </row>
    <row r="481" spans="6:7" ht="15.6">
      <c r="F481" s="321"/>
      <c r="G481" s="314"/>
    </row>
    <row r="482" spans="6:7" ht="15.6">
      <c r="F482" s="321"/>
      <c r="G482" s="314"/>
    </row>
    <row r="483" spans="6:7" ht="15.6">
      <c r="F483" s="321"/>
      <c r="G483" s="314"/>
    </row>
    <row r="484" spans="6:7" ht="15.6">
      <c r="F484" s="321"/>
      <c r="G484" s="314"/>
    </row>
    <row r="485" spans="6:7" ht="15.6">
      <c r="F485" s="321"/>
      <c r="G485" s="314"/>
    </row>
    <row r="486" spans="6:7" ht="15.6">
      <c r="F486" s="321"/>
      <c r="G486" s="314"/>
    </row>
    <row r="487" spans="6:7" ht="15.6">
      <c r="F487" s="321"/>
      <c r="G487" s="314"/>
    </row>
    <row r="488" spans="6:7" ht="15.6">
      <c r="F488" s="321"/>
      <c r="G488" s="314"/>
    </row>
    <row r="489" spans="6:7" ht="15.6">
      <c r="F489" s="321"/>
      <c r="G489" s="314"/>
    </row>
    <row r="490" spans="6:7" ht="15.6">
      <c r="F490" s="321"/>
      <c r="G490" s="314"/>
    </row>
    <row r="491" spans="6:7" ht="15.6">
      <c r="F491" s="321"/>
      <c r="G491" s="314"/>
    </row>
    <row r="492" spans="6:7" ht="15.6">
      <c r="F492" s="321"/>
      <c r="G492" s="314"/>
    </row>
    <row r="493" spans="6:7" ht="15.6">
      <c r="F493" s="321"/>
      <c r="G493" s="314"/>
    </row>
    <row r="494" spans="6:7" ht="15.6">
      <c r="F494" s="321"/>
      <c r="G494" s="314"/>
    </row>
    <row r="495" spans="6:7" ht="15.6">
      <c r="F495" s="321"/>
      <c r="G495" s="314"/>
    </row>
    <row r="496" spans="6:7" ht="15.6">
      <c r="F496" s="321"/>
      <c r="G496" s="314"/>
    </row>
    <row r="497" spans="6:7" ht="15.6">
      <c r="F497" s="321"/>
      <c r="G497" s="314"/>
    </row>
    <row r="498" spans="6:7" ht="15.6">
      <c r="F498" s="321"/>
      <c r="G498" s="314"/>
    </row>
    <row r="499" spans="6:7" ht="15.6">
      <c r="F499" s="321"/>
      <c r="G499" s="314"/>
    </row>
    <row r="500" spans="6:7" ht="15.6">
      <c r="F500" s="321"/>
      <c r="G500" s="314"/>
    </row>
    <row r="501" spans="6:7" ht="15.6">
      <c r="F501" s="321"/>
      <c r="G501" s="314"/>
    </row>
    <row r="502" spans="6:7" ht="15.6">
      <c r="F502" s="321"/>
      <c r="G502" s="314"/>
    </row>
    <row r="503" spans="6:7" ht="15.6">
      <c r="F503" s="321"/>
      <c r="G503" s="314"/>
    </row>
    <row r="504" spans="6:7" ht="15.6">
      <c r="F504" s="321"/>
      <c r="G504" s="314"/>
    </row>
    <row r="505" spans="6:7" ht="15.6">
      <c r="F505" s="321"/>
      <c r="G505" s="314"/>
    </row>
    <row r="506" spans="6:7" ht="15.6">
      <c r="F506" s="321"/>
      <c r="G506" s="314"/>
    </row>
    <row r="507" spans="6:7" ht="15.6">
      <c r="F507" s="321"/>
      <c r="G507" s="314"/>
    </row>
    <row r="508" spans="6:7" ht="15.6">
      <c r="F508" s="321"/>
      <c r="G508" s="314"/>
    </row>
    <row r="509" spans="6:7" ht="15.6">
      <c r="F509" s="321"/>
      <c r="G509" s="314"/>
    </row>
    <row r="510" spans="6:7" ht="15.6">
      <c r="F510" s="321"/>
      <c r="G510" s="314"/>
    </row>
    <row r="511" spans="6:7" ht="15.6">
      <c r="F511" s="321"/>
      <c r="G511" s="314"/>
    </row>
    <row r="512" spans="6:7" ht="15.6">
      <c r="F512" s="321"/>
      <c r="G512" s="314"/>
    </row>
    <row r="513" spans="6:7" ht="15.6">
      <c r="F513" s="321"/>
      <c r="G513" s="314"/>
    </row>
    <row r="514" spans="6:7" ht="15.6">
      <c r="F514" s="321"/>
      <c r="G514" s="314"/>
    </row>
    <row r="515" spans="6:7" ht="15.6">
      <c r="F515" s="321"/>
      <c r="G515" s="314"/>
    </row>
    <row r="516" spans="6:7" ht="15.6">
      <c r="F516" s="321"/>
      <c r="G516" s="314"/>
    </row>
    <row r="517" spans="6:7" ht="15.6">
      <c r="F517" s="321"/>
      <c r="G517" s="314"/>
    </row>
    <row r="518" spans="6:7" ht="15.6">
      <c r="F518" s="321"/>
      <c r="G518" s="314"/>
    </row>
    <row r="519" spans="6:7" ht="15.6">
      <c r="F519" s="321"/>
      <c r="G519" s="314"/>
    </row>
    <row r="520" spans="6:7" ht="15.6">
      <c r="F520" s="321"/>
      <c r="G520" s="314"/>
    </row>
    <row r="521" spans="6:7" ht="15.6">
      <c r="F521" s="321"/>
      <c r="G521" s="314"/>
    </row>
    <row r="522" spans="6:7" ht="15.6">
      <c r="F522" s="321"/>
      <c r="G522" s="314"/>
    </row>
    <row r="523" spans="6:7" ht="15.6">
      <c r="F523" s="321"/>
      <c r="G523" s="314"/>
    </row>
    <row r="524" spans="6:7" ht="15.6">
      <c r="F524" s="321"/>
      <c r="G524" s="314"/>
    </row>
    <row r="525" spans="6:7" ht="15.6">
      <c r="F525" s="321"/>
      <c r="G525" s="314"/>
    </row>
    <row r="526" spans="6:7" ht="15.6">
      <c r="F526" s="321"/>
      <c r="G526" s="314"/>
    </row>
    <row r="527" spans="6:7" ht="15.6">
      <c r="F527" s="321"/>
      <c r="G527" s="314"/>
    </row>
    <row r="528" spans="6:7" ht="15.6">
      <c r="F528" s="321"/>
      <c r="G528" s="314"/>
    </row>
    <row r="529" spans="6:7" ht="15.6">
      <c r="F529" s="321"/>
      <c r="G529" s="314"/>
    </row>
    <row r="530" spans="6:7" ht="15.6">
      <c r="F530" s="321"/>
      <c r="G530" s="314"/>
    </row>
    <row r="531" spans="6:7" ht="15.6">
      <c r="F531" s="321"/>
      <c r="G531" s="314"/>
    </row>
    <row r="532" spans="6:7" ht="15.6">
      <c r="F532" s="321"/>
      <c r="G532" s="314"/>
    </row>
    <row r="533" spans="6:7" ht="15.6">
      <c r="F533" s="321"/>
      <c r="G533" s="314"/>
    </row>
    <row r="534" spans="6:7" ht="15.6">
      <c r="F534" s="321"/>
      <c r="G534" s="314"/>
    </row>
    <row r="535" spans="6:7" ht="15.6">
      <c r="F535" s="321"/>
      <c r="G535" s="326"/>
    </row>
    <row r="536" spans="6:7" ht="15.6">
      <c r="F536" s="321"/>
      <c r="G536" s="316"/>
    </row>
    <row r="537" spans="6:7" ht="15.6">
      <c r="F537" s="321"/>
      <c r="G537" s="316"/>
    </row>
    <row r="538" spans="6:7" ht="15.6">
      <c r="F538" s="321"/>
      <c r="G538" s="316"/>
    </row>
    <row r="539" spans="6:7" ht="15.6">
      <c r="F539" s="321"/>
      <c r="G539" s="316"/>
    </row>
    <row r="540" spans="6:7" ht="15.6">
      <c r="F540" s="321"/>
      <c r="G540" s="316"/>
    </row>
    <row r="541" spans="6:7" ht="15.6">
      <c r="F541" s="321"/>
      <c r="G541" s="316"/>
    </row>
    <row r="542" spans="6:7" ht="15.6">
      <c r="F542" s="321"/>
      <c r="G542" s="316"/>
    </row>
    <row r="551" spans="1:19">
      <c r="Q551" s="345" t="s">
        <v>890</v>
      </c>
    </row>
    <row r="552" spans="1:19" customFormat="1">
      <c r="A552" s="568" t="s">
        <v>836</v>
      </c>
      <c r="B552" s="569"/>
      <c r="C552" s="570"/>
      <c r="D552" s="302"/>
      <c r="E552" s="302"/>
      <c r="F552" s="302"/>
      <c r="G552" s="302"/>
      <c r="H552" s="302"/>
      <c r="I552" s="302"/>
      <c r="J552" s="302"/>
      <c r="P552" t="s">
        <v>891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37" t="s">
        <v>756</v>
      </c>
      <c r="B553" s="336" t="s">
        <v>808</v>
      </c>
      <c r="C553" s="336" t="s">
        <v>809</v>
      </c>
      <c r="D553" s="302"/>
      <c r="E553" s="302"/>
      <c r="F553" s="302"/>
      <c r="G553" s="302"/>
      <c r="H553" s="302"/>
      <c r="I553" s="302"/>
      <c r="J553" s="302"/>
      <c r="P553" t="s">
        <v>892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38" t="s">
        <v>826</v>
      </c>
      <c r="B554" s="336" t="s">
        <v>804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893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35" t="s">
        <v>831</v>
      </c>
      <c r="B555" s="336" t="s">
        <v>832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894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38" t="s">
        <v>992</v>
      </c>
      <c r="B556" s="336" t="s">
        <v>804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895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35" t="s">
        <v>805</v>
      </c>
      <c r="B557" s="336" t="s">
        <v>804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896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>
      <c r="A558" s="335" t="s">
        <v>806</v>
      </c>
      <c r="B558" s="336" t="s">
        <v>804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897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35" t="s">
        <v>1</v>
      </c>
      <c r="B559" s="336" t="s">
        <v>833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898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35" t="s">
        <v>807</v>
      </c>
      <c r="B560" s="336" t="s">
        <v>804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5.6">
      <c r="A563" s="348" t="s">
        <v>935</v>
      </c>
      <c r="B563" s="341" t="s">
        <v>936</v>
      </c>
      <c r="C563" s="341" t="s">
        <v>937</v>
      </c>
    </row>
    <row r="564" spans="1:3" ht="15.6">
      <c r="A564" s="348" t="s">
        <v>938</v>
      </c>
      <c r="B564" s="341" t="s">
        <v>804</v>
      </c>
      <c r="C564" s="341">
        <v>0.76800000000000002</v>
      </c>
    </row>
    <row r="565" spans="1:3" ht="15.6">
      <c r="A565" s="348" t="s">
        <v>939</v>
      </c>
      <c r="B565" s="341" t="s">
        <v>804</v>
      </c>
      <c r="C565" s="341">
        <v>0.46700000000000003</v>
      </c>
    </row>
    <row r="566" spans="1:3" ht="15.6">
      <c r="A566" s="348" t="s">
        <v>940</v>
      </c>
      <c r="B566" s="341" t="s">
        <v>804</v>
      </c>
      <c r="C566" s="341">
        <v>0.3</v>
      </c>
    </row>
    <row r="567" spans="1:3" ht="15.6">
      <c r="A567" s="348" t="s">
        <v>941</v>
      </c>
      <c r="B567" s="341" t="s">
        <v>804</v>
      </c>
      <c r="C567" s="341">
        <v>0.34</v>
      </c>
    </row>
    <row r="568" spans="1:3" ht="18.600000000000001">
      <c r="A568" s="348" t="s">
        <v>942</v>
      </c>
      <c r="B568" s="341" t="s">
        <v>943</v>
      </c>
      <c r="C568" s="341">
        <v>0.26600000000000001</v>
      </c>
    </row>
    <row r="569" spans="1:3" ht="15.6">
      <c r="A569" s="348" t="s">
        <v>944</v>
      </c>
      <c r="B569" s="341" t="s">
        <v>804</v>
      </c>
      <c r="C569" s="341">
        <v>0.99</v>
      </c>
    </row>
    <row r="570" spans="1:3" ht="15.6">
      <c r="A570" s="348" t="s">
        <v>945</v>
      </c>
      <c r="B570" s="341" t="s">
        <v>804</v>
      </c>
      <c r="C570" s="341">
        <v>0.60499999999999998</v>
      </c>
    </row>
    <row r="571" spans="1:3" ht="15.6">
      <c r="A571" s="348" t="s">
        <v>946</v>
      </c>
      <c r="B571" s="341" t="s">
        <v>804</v>
      </c>
      <c r="C571" s="341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A24"/>
  <sheetViews>
    <sheetView zoomScale="80" zoomScaleNormal="80" workbookViewId="0">
      <selection activeCell="B11" sqref="B11"/>
    </sheetView>
  </sheetViews>
  <sheetFormatPr defaultColWidth="0" defaultRowHeight="13.8" zeroHeight="1"/>
  <cols>
    <col min="1" max="1" width="44.6640625" style="382" customWidth="1"/>
    <col min="2" max="2" width="27" style="382" customWidth="1"/>
    <col min="3" max="3" width="67.33203125" style="382" customWidth="1"/>
    <col min="4" max="4" width="13.33203125" style="382" customWidth="1"/>
    <col min="5" max="5" width="10.44140625" style="382" customWidth="1"/>
    <col min="6" max="6" width="12.6640625" style="382" customWidth="1"/>
    <col min="7" max="7" width="18.66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0" customHeight="1">
      <c r="A1" s="446" t="s">
        <v>900</v>
      </c>
      <c r="B1" s="449"/>
      <c r="C1" s="450" t="s">
        <v>874</v>
      </c>
      <c r="D1" s="44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33.9" customHeight="1">
      <c r="A4" s="371" t="s">
        <v>883</v>
      </c>
      <c r="B4" s="379" t="s">
        <v>834</v>
      </c>
      <c r="C4" s="372"/>
      <c r="D4" s="374" t="s">
        <v>964</v>
      </c>
      <c r="E4" s="489" t="s">
        <v>841</v>
      </c>
      <c r="F4" s="489"/>
      <c r="G4" s="489"/>
      <c r="H4" s="356"/>
      <c r="I4" s="356"/>
    </row>
    <row r="5" spans="1:26" s="355" customFormat="1" ht="171.9" customHeight="1">
      <c r="A5" s="371" t="s">
        <v>1006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965</v>
      </c>
      <c r="E5" s="489" t="s">
        <v>841</v>
      </c>
      <c r="F5" s="489"/>
      <c r="G5" s="489"/>
      <c r="H5" s="356"/>
      <c r="I5" s="356"/>
    </row>
    <row r="6" spans="1:26" ht="43.5" customHeight="1">
      <c r="A6" s="400" t="s">
        <v>822</v>
      </c>
      <c r="B6" s="377">
        <v>746.85</v>
      </c>
      <c r="C6" s="372"/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54" customHeight="1">
      <c r="A9" s="393" t="s">
        <v>777</v>
      </c>
      <c r="B9" s="434">
        <v>5.0999999999999997E-2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</sheetData>
  <sheetProtection algorithmName="SHA-512" hashValue="Q0pF6qyVcFnhdrm1t2oULqC1yN6YMR8sasH9FrzoWIIKfTEzno5CV1F/tYDI5IvQDfkK+yGZUHvoDnKE6o9ipQ==" saltValue="d7kfd/0yyxmwHZTq/iret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6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A28"/>
  <sheetViews>
    <sheetView zoomScale="80" zoomScaleNormal="80" workbookViewId="0">
      <selection activeCell="B11" sqref="B11"/>
    </sheetView>
  </sheetViews>
  <sheetFormatPr defaultColWidth="0" defaultRowHeight="13.8" zeroHeight="1"/>
  <cols>
    <col min="1" max="1" width="44.6640625" style="382" customWidth="1"/>
    <col min="2" max="2" width="27.6640625" style="382" customWidth="1"/>
    <col min="3" max="3" width="59.109375" style="382" customWidth="1"/>
    <col min="4" max="4" width="14" style="382" customWidth="1"/>
    <col min="5" max="5" width="12.44140625" style="382" customWidth="1"/>
    <col min="6" max="6" width="10.44140625" style="382" customWidth="1"/>
    <col min="7" max="7" width="9.441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27.9" customHeight="1">
      <c r="A1" s="446" t="s">
        <v>901</v>
      </c>
      <c r="B1" s="448"/>
      <c r="C1" s="450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7.1" customHeight="1">
      <c r="A4" s="371" t="s">
        <v>887</v>
      </c>
      <c r="B4" s="379" t="s">
        <v>834</v>
      </c>
      <c r="C4" s="372"/>
      <c r="D4" s="374" t="s">
        <v>964</v>
      </c>
      <c r="E4" s="491" t="s">
        <v>841</v>
      </c>
      <c r="F4" s="491"/>
      <c r="G4" s="491"/>
      <c r="H4" s="356"/>
      <c r="I4" s="356"/>
    </row>
    <row r="5" spans="1:26" s="355" customFormat="1" ht="203.4" customHeight="1">
      <c r="A5" s="371" t="s">
        <v>1007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967</v>
      </c>
      <c r="E5" s="489" t="s">
        <v>841</v>
      </c>
      <c r="F5" s="489"/>
      <c r="G5" s="489"/>
      <c r="H5" s="356"/>
      <c r="I5" s="356"/>
    </row>
    <row r="6" spans="1:26" ht="78" customHeight="1">
      <c r="A6" s="383" t="s">
        <v>824</v>
      </c>
      <c r="B6" s="377">
        <v>2481.38</v>
      </c>
      <c r="C6" s="372" t="s">
        <v>977</v>
      </c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49.5" customHeight="1">
      <c r="A9" s="393" t="s">
        <v>777</v>
      </c>
      <c r="B9" s="434">
        <v>4.9000000000000002E-2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</sheetData>
  <sheetProtection algorithmName="SHA-512" hashValue="2Ejw5VxOMm3IurPg36dSH/2hQi1CVj5bFMo5oykVTpT8tu/YHEEXYdlNb05ee40pSK/Or90dLHSNXIIrGbektA==" saltValue="D1IhnOuIPeyn0Dy10Mahe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6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A85"/>
  <sheetViews>
    <sheetView topLeftCell="A22" zoomScale="80" zoomScaleNormal="80" workbookViewId="0">
      <selection activeCell="B68" sqref="B68"/>
    </sheetView>
  </sheetViews>
  <sheetFormatPr defaultColWidth="0" defaultRowHeight="13.8" zeroHeight="1"/>
  <cols>
    <col min="1" max="1" width="54.44140625" style="382" customWidth="1"/>
    <col min="2" max="2" width="26.44140625" style="382" customWidth="1"/>
    <col min="3" max="3" width="54.33203125" style="382" customWidth="1"/>
    <col min="4" max="4" width="13.44140625" style="382" customWidth="1"/>
    <col min="5" max="5" width="10.44140625" style="382" customWidth="1"/>
    <col min="6" max="6" width="11" style="382" customWidth="1"/>
    <col min="7" max="7" width="11.1093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9" customHeight="1">
      <c r="A1" s="446" t="s">
        <v>902</v>
      </c>
      <c r="B1" s="448"/>
      <c r="C1" s="450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213" customHeight="1">
      <c r="A4" s="371" t="s">
        <v>1008</v>
      </c>
      <c r="B4" s="379" t="s">
        <v>934</v>
      </c>
      <c r="C4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09" t="s">
        <v>968</v>
      </c>
      <c r="E4" s="491" t="s">
        <v>841</v>
      </c>
      <c r="F4" s="491"/>
      <c r="G4" s="491"/>
      <c r="H4" s="356"/>
      <c r="I4" s="356"/>
    </row>
    <row r="5" spans="1:26" ht="50.25" customHeight="1">
      <c r="A5" s="383" t="s">
        <v>843</v>
      </c>
      <c r="B5" s="377">
        <v>126600</v>
      </c>
      <c r="C5" s="372"/>
      <c r="D5" s="410" t="s">
        <v>962</v>
      </c>
      <c r="E5" s="496" t="s">
        <v>841</v>
      </c>
      <c r="F5" s="496"/>
      <c r="G5" s="496"/>
      <c r="H5" s="356"/>
      <c r="I5" s="356"/>
    </row>
    <row r="6" spans="1:26" ht="36" customHeight="1">
      <c r="A6" s="383" t="s">
        <v>923</v>
      </c>
      <c r="B6" s="412"/>
      <c r="C6" s="372" t="s">
        <v>924</v>
      </c>
      <c r="D6" s="409" t="s">
        <v>835</v>
      </c>
      <c r="E6" s="435"/>
      <c r="F6" s="435"/>
      <c r="G6" s="436"/>
      <c r="H6" s="356"/>
      <c r="I6" s="356"/>
    </row>
    <row r="7" spans="1:26" ht="30.9" customHeight="1">
      <c r="A7" s="383" t="s">
        <v>925</v>
      </c>
      <c r="B7" s="379" t="s">
        <v>835</v>
      </c>
      <c r="C7" s="372"/>
      <c r="D7" s="410" t="s">
        <v>994</v>
      </c>
      <c r="E7" s="496" t="s">
        <v>841</v>
      </c>
      <c r="F7" s="496"/>
      <c r="G7" s="496"/>
      <c r="H7" s="356"/>
      <c r="I7" s="356"/>
    </row>
    <row r="8" spans="1:26" s="355" customFormat="1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>
      <c r="A9" s="466" t="s">
        <v>775</v>
      </c>
      <c r="B9" s="466" t="s">
        <v>774</v>
      </c>
      <c r="C9" s="466" t="s">
        <v>997</v>
      </c>
      <c r="D9" s="497" t="s">
        <v>846</v>
      </c>
      <c r="E9" s="496" t="s">
        <v>841</v>
      </c>
      <c r="F9" s="496"/>
      <c r="G9" s="496"/>
      <c r="H9" s="356"/>
      <c r="I9" s="356"/>
    </row>
    <row r="10" spans="1:26">
      <c r="A10" s="465">
        <v>1</v>
      </c>
      <c r="B10" s="434"/>
      <c r="C10" s="434"/>
      <c r="D10" s="497"/>
      <c r="E10" s="496"/>
      <c r="F10" s="496"/>
      <c r="G10" s="496"/>
      <c r="H10" s="356"/>
      <c r="I10" s="356"/>
    </row>
    <row r="11" spans="1:26">
      <c r="A11" s="465">
        <v>2</v>
      </c>
      <c r="B11" s="434"/>
      <c r="C11" s="434"/>
      <c r="D11" s="497"/>
      <c r="E11" s="496"/>
      <c r="F11" s="496"/>
      <c r="G11" s="496"/>
      <c r="H11" s="356"/>
      <c r="I11" s="356"/>
    </row>
    <row r="12" spans="1:26">
      <c r="A12" s="465">
        <v>3</v>
      </c>
      <c r="B12" s="434"/>
      <c r="C12" s="434"/>
      <c r="D12" s="492" t="s">
        <v>998</v>
      </c>
      <c r="E12" s="493"/>
      <c r="F12" s="493"/>
      <c r="G12" s="493"/>
      <c r="H12" s="356"/>
      <c r="I12" s="356"/>
    </row>
    <row r="13" spans="1:26">
      <c r="A13" s="465">
        <v>4</v>
      </c>
      <c r="B13" s="434"/>
      <c r="C13" s="434"/>
      <c r="D13" s="494"/>
      <c r="E13" s="495"/>
      <c r="F13" s="495"/>
      <c r="G13" s="495"/>
      <c r="H13" s="356"/>
      <c r="I13" s="356"/>
    </row>
    <row r="14" spans="1:26">
      <c r="A14" s="465">
        <v>5</v>
      </c>
      <c r="B14" s="434"/>
      <c r="C14" s="434"/>
      <c r="D14" s="494"/>
      <c r="E14" s="495"/>
      <c r="F14" s="495"/>
      <c r="G14" s="495"/>
      <c r="H14" s="356"/>
      <c r="I14" s="356"/>
    </row>
    <row r="15" spans="1:26">
      <c r="A15" s="465">
        <v>6</v>
      </c>
      <c r="B15" s="434"/>
      <c r="C15" s="434"/>
      <c r="D15" s="356"/>
      <c r="E15" s="356"/>
      <c r="F15" s="356"/>
      <c r="G15" s="356"/>
      <c r="H15" s="356"/>
      <c r="I15" s="356"/>
    </row>
    <row r="16" spans="1:26">
      <c r="A16" s="465">
        <v>7</v>
      </c>
      <c r="B16" s="434"/>
      <c r="C16" s="434"/>
      <c r="D16" s="356"/>
      <c r="E16" s="356"/>
      <c r="F16" s="356"/>
      <c r="G16" s="356"/>
      <c r="H16" s="356"/>
      <c r="I16" s="356"/>
    </row>
    <row r="17" spans="1:9">
      <c r="A17" s="465">
        <v>8</v>
      </c>
      <c r="B17" s="434"/>
      <c r="C17" s="434"/>
      <c r="D17" s="356"/>
      <c r="E17" s="356"/>
      <c r="F17" s="356"/>
      <c r="G17" s="356"/>
      <c r="H17" s="356"/>
      <c r="I17" s="356"/>
    </row>
    <row r="18" spans="1:9">
      <c r="A18" s="465">
        <v>9</v>
      </c>
      <c r="B18" s="434"/>
      <c r="C18" s="434"/>
      <c r="D18" s="356"/>
      <c r="E18" s="356"/>
      <c r="F18" s="356"/>
      <c r="G18" s="356"/>
      <c r="H18" s="356"/>
      <c r="I18" s="356"/>
    </row>
    <row r="19" spans="1:9">
      <c r="A19" s="465">
        <v>10</v>
      </c>
      <c r="B19" s="434"/>
      <c r="C19" s="434"/>
      <c r="D19" s="356"/>
      <c r="E19" s="356"/>
      <c r="F19" s="356"/>
      <c r="G19" s="356"/>
      <c r="H19" s="356"/>
      <c r="I19" s="356"/>
    </row>
    <row r="20" spans="1:9">
      <c r="A20" s="465">
        <v>11</v>
      </c>
      <c r="B20" s="434"/>
      <c r="C20" s="434"/>
      <c r="D20" s="356"/>
      <c r="E20" s="356"/>
      <c r="F20" s="356"/>
      <c r="G20" s="356"/>
      <c r="H20" s="356"/>
      <c r="I20" s="356"/>
    </row>
    <row r="21" spans="1:9">
      <c r="A21" s="465">
        <v>12</v>
      </c>
      <c r="B21" s="434"/>
      <c r="C21" s="434"/>
      <c r="D21" s="356"/>
      <c r="E21" s="356"/>
      <c r="F21" s="356"/>
      <c r="G21" s="356"/>
      <c r="H21" s="356"/>
      <c r="I21" s="356"/>
    </row>
    <row r="22" spans="1:9">
      <c r="A22" s="465">
        <v>13</v>
      </c>
      <c r="B22" s="434"/>
      <c r="C22" s="434"/>
      <c r="D22" s="356"/>
      <c r="E22" s="356"/>
      <c r="F22" s="356"/>
      <c r="G22" s="356"/>
      <c r="H22" s="356"/>
      <c r="I22" s="356"/>
    </row>
    <row r="23" spans="1:9">
      <c r="A23" s="465">
        <v>14</v>
      </c>
      <c r="B23" s="434"/>
      <c r="C23" s="434"/>
      <c r="D23" s="356"/>
      <c r="E23" s="356"/>
      <c r="F23" s="356"/>
      <c r="G23" s="356"/>
      <c r="H23" s="356"/>
      <c r="I23" s="356"/>
    </row>
    <row r="24" spans="1:9">
      <c r="A24" s="465">
        <v>15</v>
      </c>
      <c r="B24" s="434"/>
      <c r="C24" s="434"/>
      <c r="D24" s="356"/>
      <c r="E24" s="356"/>
      <c r="F24" s="356"/>
      <c r="G24" s="356"/>
      <c r="H24" s="356"/>
      <c r="I24" s="356"/>
    </row>
    <row r="25" spans="1:9">
      <c r="A25" s="465">
        <v>16</v>
      </c>
      <c r="B25" s="434"/>
      <c r="C25" s="434"/>
      <c r="D25" s="356"/>
      <c r="E25" s="356"/>
      <c r="F25" s="356"/>
      <c r="G25" s="356"/>
      <c r="H25" s="356"/>
      <c r="I25" s="356"/>
    </row>
    <row r="26" spans="1:9">
      <c r="A26" s="465">
        <v>17</v>
      </c>
      <c r="B26" s="434"/>
      <c r="C26" s="434"/>
      <c r="D26" s="356"/>
      <c r="E26" s="356"/>
      <c r="F26" s="356"/>
      <c r="G26" s="356"/>
      <c r="H26" s="356"/>
      <c r="I26" s="356"/>
    </row>
    <row r="27" spans="1:9">
      <c r="A27" s="465">
        <v>18</v>
      </c>
      <c r="B27" s="434"/>
      <c r="C27" s="434"/>
      <c r="D27" s="356"/>
      <c r="E27" s="356"/>
      <c r="F27" s="356"/>
      <c r="G27" s="356"/>
      <c r="H27" s="356"/>
      <c r="I27" s="356"/>
    </row>
    <row r="28" spans="1:9">
      <c r="A28" s="465">
        <v>19</v>
      </c>
      <c r="B28" s="434"/>
      <c r="C28" s="434"/>
      <c r="D28" s="356"/>
      <c r="E28" s="356"/>
      <c r="F28" s="356"/>
      <c r="G28" s="356"/>
      <c r="H28" s="356"/>
      <c r="I28" s="356"/>
    </row>
    <row r="29" spans="1:9">
      <c r="A29" s="465">
        <v>20</v>
      </c>
      <c r="B29" s="434"/>
      <c r="C29" s="434"/>
      <c r="D29" s="356"/>
      <c r="E29" s="356"/>
      <c r="F29" s="356"/>
      <c r="G29" s="356"/>
      <c r="H29" s="356"/>
      <c r="I29" s="356"/>
    </row>
    <row r="30" spans="1:9">
      <c r="A30" s="465">
        <v>21</v>
      </c>
      <c r="B30" s="434"/>
      <c r="C30" s="434"/>
      <c r="D30" s="356"/>
      <c r="E30" s="356"/>
      <c r="F30" s="356"/>
      <c r="G30" s="356"/>
      <c r="H30" s="356"/>
      <c r="I30" s="356"/>
    </row>
    <row r="31" spans="1:9">
      <c r="A31" s="465">
        <v>22</v>
      </c>
      <c r="B31" s="434"/>
      <c r="C31" s="434"/>
      <c r="D31" s="356"/>
      <c r="E31" s="356"/>
      <c r="F31" s="356"/>
      <c r="G31" s="356"/>
      <c r="H31" s="356"/>
      <c r="I31" s="356"/>
    </row>
    <row r="32" spans="1:9">
      <c r="A32" s="465">
        <v>23</v>
      </c>
      <c r="B32" s="434"/>
      <c r="C32" s="434"/>
      <c r="D32" s="356"/>
      <c r="E32" s="356"/>
      <c r="F32" s="356"/>
      <c r="G32" s="356"/>
      <c r="H32" s="356"/>
      <c r="I32" s="356"/>
    </row>
    <row r="33" spans="1:9">
      <c r="A33" s="465">
        <v>24</v>
      </c>
      <c r="B33" s="434"/>
      <c r="C33" s="434"/>
      <c r="D33" s="356"/>
      <c r="E33" s="356"/>
      <c r="F33" s="356"/>
      <c r="G33" s="356"/>
      <c r="H33" s="356"/>
      <c r="I33" s="356"/>
    </row>
    <row r="34" spans="1:9">
      <c r="A34" s="465">
        <v>25</v>
      </c>
      <c r="B34" s="434"/>
      <c r="C34" s="434"/>
      <c r="D34" s="356"/>
      <c r="E34" s="356"/>
      <c r="F34" s="356"/>
      <c r="G34" s="356"/>
      <c r="H34" s="356"/>
      <c r="I34" s="356"/>
    </row>
    <row r="35" spans="1:9">
      <c r="A35" s="465">
        <v>26</v>
      </c>
      <c r="B35" s="434"/>
      <c r="C35" s="434"/>
      <c r="D35" s="356"/>
      <c r="E35" s="356"/>
      <c r="F35" s="356"/>
      <c r="G35" s="356"/>
      <c r="H35" s="356"/>
      <c r="I35" s="356"/>
    </row>
    <row r="36" spans="1:9">
      <c r="A36" s="465">
        <v>27</v>
      </c>
      <c r="B36" s="434"/>
      <c r="C36" s="434"/>
      <c r="D36" s="356"/>
      <c r="E36" s="356"/>
      <c r="F36" s="356"/>
      <c r="G36" s="356"/>
      <c r="H36" s="356"/>
      <c r="I36" s="356"/>
    </row>
    <row r="37" spans="1:9">
      <c r="A37" s="465">
        <v>28</v>
      </c>
      <c r="B37" s="434"/>
      <c r="C37" s="434"/>
      <c r="D37" s="356"/>
      <c r="E37" s="356"/>
      <c r="F37" s="356"/>
      <c r="G37" s="356"/>
      <c r="H37" s="356"/>
      <c r="I37" s="356"/>
    </row>
    <row r="38" spans="1:9">
      <c r="A38" s="465">
        <v>29</v>
      </c>
      <c r="B38" s="434"/>
      <c r="C38" s="434"/>
      <c r="D38" s="356"/>
      <c r="E38" s="356"/>
      <c r="F38" s="356"/>
      <c r="G38" s="356"/>
      <c r="H38" s="356"/>
      <c r="I38" s="356"/>
    </row>
    <row r="39" spans="1:9">
      <c r="A39" s="465">
        <v>30</v>
      </c>
      <c r="B39" s="434"/>
      <c r="C39" s="434"/>
      <c r="D39" s="356"/>
      <c r="E39" s="356"/>
      <c r="F39" s="356"/>
      <c r="G39" s="356"/>
      <c r="H39" s="356"/>
      <c r="I39" s="356"/>
    </row>
    <row r="40" spans="1:9">
      <c r="A40" s="465">
        <v>31</v>
      </c>
      <c r="B40" s="434"/>
      <c r="C40" s="434"/>
      <c r="D40" s="356"/>
      <c r="E40" s="356"/>
      <c r="F40" s="356"/>
      <c r="G40" s="356"/>
      <c r="H40" s="356"/>
      <c r="I40" s="356"/>
    </row>
    <row r="41" spans="1:9">
      <c r="A41" s="465">
        <v>32</v>
      </c>
      <c r="B41" s="434"/>
      <c r="C41" s="434"/>
      <c r="D41" s="356"/>
      <c r="E41" s="356"/>
      <c r="F41" s="356"/>
      <c r="G41" s="356"/>
      <c r="H41" s="356"/>
      <c r="I41" s="356"/>
    </row>
    <row r="42" spans="1:9">
      <c r="A42" s="465">
        <v>33</v>
      </c>
      <c r="B42" s="434"/>
      <c r="C42" s="434"/>
      <c r="D42" s="356"/>
      <c r="E42" s="356"/>
      <c r="F42" s="356"/>
      <c r="G42" s="356"/>
      <c r="H42" s="356"/>
      <c r="I42" s="356"/>
    </row>
    <row r="43" spans="1:9">
      <c r="A43" s="465">
        <v>34</v>
      </c>
      <c r="B43" s="434"/>
      <c r="C43" s="434"/>
      <c r="D43" s="356"/>
      <c r="E43" s="356"/>
      <c r="F43" s="356"/>
      <c r="G43" s="356"/>
      <c r="H43" s="356"/>
      <c r="I43" s="356"/>
    </row>
    <row r="44" spans="1:9">
      <c r="A44" s="465">
        <v>35</v>
      </c>
      <c r="B44" s="434"/>
      <c r="C44" s="434"/>
      <c r="D44" s="356"/>
      <c r="E44" s="356"/>
      <c r="F44" s="356"/>
      <c r="G44" s="356"/>
      <c r="H44" s="356"/>
      <c r="I44" s="356"/>
    </row>
    <row r="45" spans="1:9">
      <c r="A45" s="465">
        <v>36</v>
      </c>
      <c r="B45" s="434"/>
      <c r="C45" s="434"/>
      <c r="D45" s="356"/>
      <c r="E45" s="356"/>
      <c r="F45" s="356"/>
      <c r="G45" s="356"/>
      <c r="H45" s="356"/>
      <c r="I45" s="356"/>
    </row>
    <row r="46" spans="1:9">
      <c r="A46" s="465">
        <v>37</v>
      </c>
      <c r="B46" s="434"/>
      <c r="C46" s="434"/>
      <c r="D46" s="356"/>
      <c r="E46" s="356"/>
      <c r="F46" s="356"/>
      <c r="G46" s="356"/>
      <c r="H46" s="356"/>
      <c r="I46" s="356"/>
    </row>
    <row r="47" spans="1:9">
      <c r="A47" s="465">
        <v>38</v>
      </c>
      <c r="B47" s="434"/>
      <c r="C47" s="434"/>
      <c r="D47" s="356"/>
      <c r="E47" s="356"/>
      <c r="F47" s="356"/>
      <c r="G47" s="356"/>
      <c r="H47" s="356"/>
      <c r="I47" s="356"/>
    </row>
    <row r="48" spans="1:9">
      <c r="A48" s="465">
        <v>39</v>
      </c>
      <c r="B48" s="434"/>
      <c r="C48" s="434"/>
      <c r="D48" s="356"/>
      <c r="E48" s="356"/>
      <c r="F48" s="356"/>
      <c r="G48" s="356"/>
      <c r="H48" s="356"/>
      <c r="I48" s="356"/>
    </row>
    <row r="49" spans="1:9">
      <c r="A49" s="465">
        <v>40</v>
      </c>
      <c r="B49" s="434"/>
      <c r="C49" s="434"/>
      <c r="D49" s="356"/>
      <c r="E49" s="356"/>
      <c r="F49" s="356"/>
      <c r="G49" s="356"/>
      <c r="H49" s="356"/>
      <c r="I49" s="356"/>
    </row>
    <row r="50" spans="1:9">
      <c r="A50" s="465">
        <v>41</v>
      </c>
      <c r="B50" s="434"/>
      <c r="C50" s="434"/>
      <c r="D50" s="356"/>
      <c r="E50" s="356"/>
      <c r="F50" s="356"/>
      <c r="G50" s="356"/>
      <c r="H50" s="356"/>
      <c r="I50" s="356"/>
    </row>
    <row r="51" spans="1:9">
      <c r="A51" s="465">
        <v>42</v>
      </c>
      <c r="B51" s="434"/>
      <c r="C51" s="434"/>
      <c r="D51" s="356"/>
      <c r="E51" s="356"/>
      <c r="F51" s="356"/>
      <c r="G51" s="356"/>
      <c r="H51" s="356"/>
      <c r="I51" s="356"/>
    </row>
    <row r="52" spans="1:9">
      <c r="A52" s="465">
        <v>43</v>
      </c>
      <c r="B52" s="434"/>
      <c r="C52" s="434"/>
      <c r="D52" s="356"/>
      <c r="E52" s="356"/>
      <c r="F52" s="356"/>
      <c r="G52" s="356"/>
      <c r="H52" s="356"/>
      <c r="I52" s="356"/>
    </row>
    <row r="53" spans="1:9">
      <c r="A53" s="465">
        <v>44</v>
      </c>
      <c r="B53" s="434"/>
      <c r="C53" s="434"/>
      <c r="D53" s="356"/>
      <c r="E53" s="356"/>
      <c r="F53" s="356"/>
      <c r="G53" s="356"/>
      <c r="H53" s="356"/>
      <c r="I53" s="356"/>
    </row>
    <row r="54" spans="1:9">
      <c r="A54" s="465">
        <v>45</v>
      </c>
      <c r="B54" s="434"/>
      <c r="C54" s="434"/>
      <c r="D54" s="356"/>
      <c r="E54" s="356"/>
      <c r="F54" s="356"/>
      <c r="G54" s="356"/>
      <c r="H54" s="356"/>
      <c r="I54" s="356"/>
    </row>
    <row r="55" spans="1:9">
      <c r="A55" s="465">
        <v>46</v>
      </c>
      <c r="B55" s="434"/>
      <c r="C55" s="434"/>
      <c r="D55" s="356"/>
      <c r="E55" s="356"/>
      <c r="F55" s="356"/>
      <c r="G55" s="356"/>
      <c r="H55" s="356"/>
      <c r="I55" s="356"/>
    </row>
    <row r="56" spans="1:9">
      <c r="A56" s="465">
        <v>47</v>
      </c>
      <c r="B56" s="434"/>
      <c r="C56" s="434"/>
      <c r="D56" s="356"/>
      <c r="E56" s="356"/>
      <c r="F56" s="356"/>
      <c r="G56" s="356"/>
      <c r="H56" s="356"/>
      <c r="I56" s="356"/>
    </row>
    <row r="57" spans="1:9">
      <c r="A57" s="465">
        <v>48</v>
      </c>
      <c r="B57" s="434"/>
      <c r="C57" s="434"/>
      <c r="D57" s="356"/>
      <c r="E57" s="356"/>
      <c r="F57" s="356"/>
      <c r="G57" s="356"/>
      <c r="H57" s="356"/>
      <c r="I57" s="356"/>
    </row>
    <row r="58" spans="1:9">
      <c r="A58" s="465">
        <v>49</v>
      </c>
      <c r="B58" s="434"/>
      <c r="C58" s="434"/>
      <c r="D58" s="356"/>
      <c r="E58" s="356"/>
      <c r="F58" s="356"/>
      <c r="G58" s="356"/>
      <c r="H58" s="356"/>
      <c r="I58" s="356"/>
    </row>
    <row r="59" spans="1:9">
      <c r="A59" s="465">
        <v>50</v>
      </c>
      <c r="B59" s="434"/>
      <c r="C59" s="434"/>
      <c r="D59" s="356"/>
      <c r="E59" s="356"/>
      <c r="F59" s="356"/>
      <c r="G59" s="356"/>
      <c r="H59" s="356"/>
      <c r="I59" s="356"/>
    </row>
    <row r="60" spans="1:9" ht="27.6">
      <c r="A60" s="414" t="s">
        <v>828</v>
      </c>
      <c r="B60" s="415">
        <f>IF(OR(B7="Пожалуйста, выберите…",B7="нет"),0,IFERROR(SUMPRODUCT(B10:B59,C10:C59)*0.007854/'1.Общие данные по зданию'!C15,0))</f>
        <v>0</v>
      </c>
      <c r="C60" s="372" t="s">
        <v>950</v>
      </c>
      <c r="D60" s="356"/>
      <c r="E60" s="356"/>
      <c r="F60" s="356"/>
      <c r="G60" s="356"/>
      <c r="H60" s="356"/>
      <c r="I60" s="356"/>
    </row>
    <row r="61" spans="1:9" hidden="1"/>
    <row r="62" spans="1:9" hidden="1"/>
    <row r="63" spans="1:9" hidden="1"/>
    <row r="64" spans="1:9" hidden="1"/>
    <row r="65" spans="1:9" hidden="1"/>
    <row r="66" spans="1:9" hidden="1"/>
    <row r="67" spans="1:9">
      <c r="A67" s="356"/>
      <c r="B67" s="411">
        <f>IF(OR(AND(B7="да",SUM(B10:B59)&gt;0,SUM(C10:C59)&gt;0),AND(B7="нет")),1,0)</f>
        <v>1</v>
      </c>
      <c r="C67" s="356"/>
      <c r="D67" s="356"/>
      <c r="E67" s="356"/>
      <c r="F67" s="356"/>
      <c r="G67" s="356"/>
      <c r="H67" s="356"/>
      <c r="I67" s="356"/>
    </row>
    <row r="68" spans="1:9">
      <c r="A68" s="393" t="s">
        <v>886</v>
      </c>
      <c r="B68" s="394" t="str">
        <f>IF(OR(B4="нет",AND(B4&lt;&gt;"Укажите наличие…",B7&lt;&gt;"пожалуйста, выберите…",B5&gt;0,B67=1)),"Готово","Заполните данные")</f>
        <v>Готово</v>
      </c>
      <c r="C68" s="356"/>
      <c r="D68" s="356"/>
      <c r="E68" s="356"/>
      <c r="F68" s="356"/>
      <c r="G68" s="356"/>
      <c r="H68" s="356"/>
      <c r="I68" s="356"/>
    </row>
    <row r="69" spans="1:9">
      <c r="A69" s="356"/>
      <c r="B69" s="356"/>
      <c r="C69" s="356"/>
      <c r="D69" s="356"/>
      <c r="E69" s="356"/>
      <c r="F69" s="356"/>
      <c r="G69" s="356"/>
      <c r="H69" s="356"/>
      <c r="I69" s="356"/>
    </row>
    <row r="70" spans="1:9" hidden="1"/>
    <row r="71" spans="1:9" hidden="1"/>
    <row r="72" spans="1:9" hidden="1"/>
    <row r="73" spans="1:9" hidden="1"/>
    <row r="74" spans="1:9" hidden="1"/>
    <row r="75" spans="1:9" hidden="1"/>
    <row r="76" spans="1:9" hidden="1"/>
    <row r="77" spans="1:9" hidden="1"/>
    <row r="78" spans="1:9" hidden="1"/>
    <row r="79" spans="1:9" hidden="1"/>
    <row r="80" spans="1:9" hidden="1"/>
    <row r="81" hidden="1"/>
    <row r="82" hidden="1"/>
    <row r="83" hidden="1"/>
    <row r="84" hidden="1"/>
    <row r="85" hidden="1"/>
  </sheetData>
  <sheetProtection algorithmName="SHA-512" hashValue="hKurjwjCOUeC/v+UFA/6Zc0ydyHTFs2t+8JmzUn/T4OBTNPFMjht5+qKd496LUR4C9MXju0smWcHQJ/DmVkq1w==" saltValue="XTlT1jYpAyiIAH3FbZRq+Q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>
      <formula1>0</formula1>
      <formula2>100000000</formula2>
    </dataValidation>
    <dataValidation type="list" allowBlank="1" showInputMessage="1" showErrorMessage="1" sqref="B7">
      <formula1>danet</formula1>
    </dataValidation>
    <dataValidation type="decimal" allowBlank="1" showInputMessage="1" showErrorMessage="1" sqref="B10:B59">
      <formula1>0</formula1>
      <formula2>2000</formula2>
    </dataValidation>
    <dataValidation type="decimal" allowBlank="1" showInputMessage="1" showErrorMessage="1" sqref="C10:C59">
      <formula1>0</formula1>
      <formula2>365</formula2>
    </dataValidation>
    <dataValidation type="list" allowBlank="1" showInputMessage="1" showErrorMessage="1" sqref="B4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6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Z23"/>
  <sheetViews>
    <sheetView topLeftCell="A4" zoomScale="80" zoomScaleNormal="80" workbookViewId="0">
      <selection activeCell="A6" sqref="A6:XFD6"/>
    </sheetView>
  </sheetViews>
  <sheetFormatPr defaultColWidth="0" defaultRowHeight="13.8" zeroHeight="1"/>
  <cols>
    <col min="1" max="1" width="39.6640625" style="382" customWidth="1"/>
    <col min="2" max="2" width="23.44140625" style="382" customWidth="1"/>
    <col min="3" max="3" width="50.44140625" style="382" customWidth="1"/>
    <col min="4" max="4" width="16" style="382" customWidth="1"/>
    <col min="5" max="5" width="10.44140625" style="382" customWidth="1"/>
    <col min="6" max="6" width="10.33203125" style="382" customWidth="1"/>
    <col min="7" max="7" width="11.88671875" style="382" customWidth="1"/>
    <col min="8" max="9" width="9.109375" style="382" customWidth="1"/>
    <col min="10" max="26" width="0" style="382" hidden="1" customWidth="1"/>
    <col min="27" max="16384" width="9.109375" style="382" hidden="1"/>
  </cols>
  <sheetData>
    <row r="1" spans="1:26" s="355" customFormat="1" ht="29.1" customHeight="1">
      <c r="A1" s="446" t="s">
        <v>903</v>
      </c>
      <c r="B1" s="448"/>
      <c r="C1" s="449"/>
      <c r="D1" s="450" t="s">
        <v>874</v>
      </c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3.1" customHeight="1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1.4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6.5" customHeight="1">
      <c r="A4" s="371" t="s">
        <v>888</v>
      </c>
      <c r="B4" s="379" t="s">
        <v>835</v>
      </c>
      <c r="C4" s="372"/>
      <c r="D4" s="374" t="s">
        <v>969</v>
      </c>
      <c r="E4" s="489" t="s">
        <v>841</v>
      </c>
      <c r="F4" s="489"/>
      <c r="G4" s="489"/>
      <c r="H4" s="356"/>
      <c r="I4" s="356"/>
    </row>
    <row r="5" spans="1:26" s="355" customFormat="1" ht="215.1" customHeight="1">
      <c r="A5" s="371" t="s">
        <v>1009</v>
      </c>
      <c r="B5" s="379" t="s">
        <v>933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970</v>
      </c>
      <c r="E5" s="489" t="s">
        <v>841</v>
      </c>
      <c r="F5" s="489"/>
      <c r="G5" s="489"/>
      <c r="H5" s="356"/>
      <c r="I5" s="356"/>
    </row>
    <row r="6" spans="1:26" s="355" customFormat="1" ht="54" customHeight="1">
      <c r="A6" s="371" t="s">
        <v>907</v>
      </c>
      <c r="B6" s="379" t="s">
        <v>756</v>
      </c>
      <c r="C6" s="372"/>
      <c r="D6" s="374" t="s">
        <v>971</v>
      </c>
      <c r="E6" s="489" t="s">
        <v>841</v>
      </c>
      <c r="F6" s="489"/>
      <c r="G6" s="489"/>
      <c r="H6" s="356"/>
      <c r="I6" s="356"/>
    </row>
    <row r="7" spans="1:26" ht="46.5" customHeight="1">
      <c r="A7" s="416" t="s">
        <v>844</v>
      </c>
      <c r="B7" s="377"/>
      <c r="C7" s="372" t="s">
        <v>978</v>
      </c>
      <c r="D7" s="410" t="s">
        <v>962</v>
      </c>
      <c r="E7" s="496" t="s">
        <v>841</v>
      </c>
      <c r="F7" s="496"/>
      <c r="G7" s="496"/>
      <c r="H7" s="356"/>
      <c r="I7" s="356"/>
    </row>
    <row r="8" spans="1:26" s="355" customFormat="1" ht="54" customHeight="1">
      <c r="A8" s="371" t="s">
        <v>926</v>
      </c>
      <c r="B8" s="379" t="s">
        <v>756</v>
      </c>
      <c r="C8" s="468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4" t="s">
        <v>835</v>
      </c>
      <c r="E8" s="482" t="s">
        <v>69</v>
      </c>
      <c r="F8" s="482"/>
      <c r="G8" s="482"/>
      <c r="H8" s="356"/>
      <c r="I8" s="356"/>
    </row>
    <row r="9" spans="1:26" s="355" customFormat="1" ht="10.5" hidden="1" customHeight="1">
      <c r="A9" s="417"/>
      <c r="B9" s="418">
        <f>IF(AND(B6="да",B8="да"),B7/'1.Общие данные по зданию'!C15-VLOOKUP('1.Общие данные по зданию'!C6,'Экспресс потенциал'!B6:AH27,33,0),B7/'1.Общие данные по зданию'!C15)</f>
        <v>0</v>
      </c>
      <c r="C9" s="419"/>
      <c r="D9" s="420"/>
      <c r="E9" s="421"/>
      <c r="F9" s="421"/>
      <c r="G9" s="421"/>
      <c r="H9" s="356"/>
      <c r="I9" s="356"/>
    </row>
    <row r="10" spans="1:26" s="355" customFormat="1">
      <c r="A10" s="356"/>
      <c r="B10" s="411"/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</sheetData>
  <sheetProtection algorithmName="SHA-512" hashValue="wl5+Kv50f5JbjlfryVjxfNCvedYMVgqtqW1h1FH29dAU+lufCFHuER6kZqtYFnMqJVaWgU5nvvzeL6KQDjFyRw==" saltValue="F93tvymUXgyRT7VYK80EfA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>
      <formula1>0</formula1>
      <formula2>1000000</formula2>
    </dataValidation>
    <dataValidation type="list" allowBlank="1" showInputMessage="1" showErrorMessage="1" sqref="B8 B4 B6">
      <formula1>danet</formula1>
    </dataValidation>
    <dataValidation type="list" allowBlank="1" showInputMessage="1" showErrorMessage="1" sqref="B5">
      <formula1>PUdanet</formula1>
    </dataValidation>
  </dataValidations>
  <hyperlinks>
    <hyperlink ref="D1" location="'0.Результаты расчета'!A1" display="Перейти к результатам расчета потенциала и ЦУС"/>
  </hyperlinks>
  <pageMargins left="0.25" right="0.25" top="0.75" bottom="0.75" header="0.3" footer="0.3"/>
  <pageSetup paperSize="9" scale="7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XFC32"/>
  <sheetViews>
    <sheetView zoomScale="110" zoomScaleNormal="110" workbookViewId="0">
      <selection activeCell="B21" sqref="B21"/>
    </sheetView>
  </sheetViews>
  <sheetFormatPr defaultColWidth="0" defaultRowHeight="13.8" zeroHeight="1"/>
  <cols>
    <col min="1" max="1" width="52.44140625" style="382" customWidth="1"/>
    <col min="2" max="2" width="25" style="382" customWidth="1"/>
    <col min="3" max="3" width="20.44140625" style="382" customWidth="1"/>
    <col min="4" max="4" width="13.88671875" style="382" customWidth="1"/>
    <col min="5" max="6" width="12.109375" style="382" customWidth="1"/>
    <col min="7" max="7" width="12.88671875" style="382" customWidth="1"/>
    <col min="8" max="8" width="6.44140625" style="382" customWidth="1"/>
    <col min="9" max="27" width="9.109375" style="382" hidden="1" customWidth="1"/>
    <col min="28" max="16381" width="9.109375" style="382" hidden="1"/>
    <col min="16382" max="16382" width="4.109375" style="382" hidden="1" customWidth="1"/>
    <col min="16383" max="16383" width="1.44140625" style="382" hidden="1" customWidth="1"/>
    <col min="16384" max="16384" width="3.88671875" style="382" hidden="1" customWidth="1"/>
  </cols>
  <sheetData>
    <row r="1" spans="1:26" s="355" customFormat="1" ht="27" customHeight="1">
      <c r="A1" s="446" t="s">
        <v>904</v>
      </c>
      <c r="B1" s="448"/>
      <c r="C1" s="450" t="s">
        <v>874</v>
      </c>
      <c r="D1" s="448"/>
      <c r="E1" s="448"/>
      <c r="F1" s="448"/>
      <c r="G1" s="448"/>
      <c r="H1" s="448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0.100000000000001" customHeight="1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2" customHeight="1">
      <c r="A4" s="371" t="s">
        <v>979</v>
      </c>
      <c r="B4" s="379" t="s">
        <v>835</v>
      </c>
      <c r="C4" s="372"/>
      <c r="D4" s="374" t="s">
        <v>972</v>
      </c>
      <c r="E4" s="489" t="s">
        <v>995</v>
      </c>
      <c r="F4" s="489"/>
      <c r="G4" s="489"/>
      <c r="H4" s="356"/>
      <c r="I4" s="356"/>
    </row>
    <row r="5" spans="1:26" ht="12.6" hidden="1" customHeight="1">
      <c r="A5" s="400" t="s">
        <v>927</v>
      </c>
      <c r="B5" s="377"/>
      <c r="C5" s="422" t="s">
        <v>947</v>
      </c>
      <c r="D5" s="410" t="s">
        <v>845</v>
      </c>
      <c r="E5" s="496" t="s">
        <v>841</v>
      </c>
      <c r="F5" s="496"/>
      <c r="G5" s="496"/>
      <c r="H5" s="356"/>
      <c r="I5" s="356"/>
    </row>
    <row r="6" spans="1:26" ht="26.1" customHeight="1">
      <c r="A6" s="498" t="s">
        <v>1001</v>
      </c>
      <c r="B6" s="499"/>
      <c r="C6" s="500"/>
      <c r="D6" s="356"/>
      <c r="E6" s="356"/>
      <c r="F6" s="356"/>
      <c r="G6" s="356"/>
      <c r="H6" s="356"/>
      <c r="I6" s="356"/>
      <c r="J6" s="356"/>
    </row>
    <row r="7" spans="1:26" ht="48" customHeight="1">
      <c r="A7" s="398" t="s">
        <v>935</v>
      </c>
      <c r="B7" s="398" t="s">
        <v>808</v>
      </c>
      <c r="C7" s="398" t="s">
        <v>837</v>
      </c>
      <c r="D7" s="370" t="s">
        <v>839</v>
      </c>
      <c r="E7" s="501" t="s">
        <v>840</v>
      </c>
      <c r="F7" s="501"/>
      <c r="G7" s="501"/>
      <c r="H7" s="356"/>
      <c r="I7" s="356"/>
      <c r="J7" s="423" t="s">
        <v>813</v>
      </c>
    </row>
    <row r="8" spans="1:26" s="427" customFormat="1" ht="21" customHeight="1">
      <c r="A8" s="400" t="s">
        <v>938</v>
      </c>
      <c r="B8" s="424" t="s">
        <v>804</v>
      </c>
      <c r="C8" s="425"/>
      <c r="D8" s="517" t="s">
        <v>973</v>
      </c>
      <c r="E8" s="511" t="s">
        <v>841</v>
      </c>
      <c r="F8" s="512"/>
      <c r="G8" s="513"/>
      <c r="H8" s="356"/>
      <c r="I8" s="426">
        <f>C8*списки!C564</f>
        <v>0</v>
      </c>
    </row>
    <row r="9" spans="1:26" s="427" customFormat="1" ht="18.899999999999999" customHeight="1">
      <c r="A9" s="400" t="s">
        <v>939</v>
      </c>
      <c r="B9" s="424" t="s">
        <v>804</v>
      </c>
      <c r="C9" s="425"/>
      <c r="D9" s="518"/>
      <c r="E9" s="514"/>
      <c r="F9" s="515"/>
      <c r="G9" s="516"/>
      <c r="H9" s="356"/>
      <c r="I9" s="426">
        <f>C9*списки!C565</f>
        <v>0</v>
      </c>
    </row>
    <row r="10" spans="1:26" s="427" customFormat="1" ht="21" customHeight="1">
      <c r="A10" s="400" t="s">
        <v>940</v>
      </c>
      <c r="B10" s="424" t="s">
        <v>804</v>
      </c>
      <c r="C10" s="425"/>
      <c r="D10" s="502"/>
      <c r="E10" s="503"/>
      <c r="F10" s="503"/>
      <c r="G10" s="504"/>
      <c r="H10" s="356"/>
      <c r="I10" s="426">
        <f>C10*списки!C566</f>
        <v>0</v>
      </c>
    </row>
    <row r="11" spans="1:26" s="427" customFormat="1" ht="15">
      <c r="A11" s="400" t="s">
        <v>941</v>
      </c>
      <c r="B11" s="424" t="s">
        <v>804</v>
      </c>
      <c r="C11" s="425"/>
      <c r="D11" s="505"/>
      <c r="E11" s="506"/>
      <c r="F11" s="506"/>
      <c r="G11" s="507"/>
      <c r="H11" s="356"/>
      <c r="I11" s="426">
        <f>C11*списки!C567</f>
        <v>0</v>
      </c>
    </row>
    <row r="12" spans="1:26" s="427" customFormat="1" ht="16.2">
      <c r="A12" s="400" t="s">
        <v>942</v>
      </c>
      <c r="B12" s="424" t="s">
        <v>999</v>
      </c>
      <c r="C12" s="425"/>
      <c r="D12" s="505"/>
      <c r="E12" s="506"/>
      <c r="F12" s="506"/>
      <c r="G12" s="507"/>
      <c r="H12" s="356"/>
      <c r="I12" s="426">
        <f>C12*списки!C568</f>
        <v>0</v>
      </c>
    </row>
    <row r="13" spans="1:26" s="427" customFormat="1" ht="15">
      <c r="A13" s="400" t="s">
        <v>944</v>
      </c>
      <c r="B13" s="424" t="s">
        <v>804</v>
      </c>
      <c r="C13" s="425"/>
      <c r="D13" s="505"/>
      <c r="E13" s="506"/>
      <c r="F13" s="506"/>
      <c r="G13" s="507"/>
      <c r="H13" s="356"/>
      <c r="I13" s="426">
        <f>C13*списки!C569</f>
        <v>0</v>
      </c>
    </row>
    <row r="14" spans="1:26" s="427" customFormat="1" ht="15">
      <c r="A14" s="400" t="s">
        <v>945</v>
      </c>
      <c r="B14" s="424" t="s">
        <v>804</v>
      </c>
      <c r="C14" s="425"/>
      <c r="D14" s="505"/>
      <c r="E14" s="506"/>
      <c r="F14" s="506"/>
      <c r="G14" s="507"/>
      <c r="H14" s="356"/>
      <c r="I14" s="426">
        <f>C14*списки!C570</f>
        <v>0</v>
      </c>
    </row>
    <row r="15" spans="1:26" s="427" customFormat="1" ht="15">
      <c r="A15" s="400" t="s">
        <v>946</v>
      </c>
      <c r="B15" s="424" t="s">
        <v>804</v>
      </c>
      <c r="C15" s="425"/>
      <c r="D15" s="508"/>
      <c r="E15" s="509"/>
      <c r="F15" s="509"/>
      <c r="G15" s="510"/>
      <c r="H15" s="356"/>
      <c r="I15" s="426">
        <f>C15*списки!C571</f>
        <v>0</v>
      </c>
    </row>
    <row r="16" spans="1:26" s="355" customFormat="1" ht="15">
      <c r="A16" s="400" t="s">
        <v>949</v>
      </c>
      <c r="B16" s="424" t="s">
        <v>948</v>
      </c>
      <c r="C16" s="428">
        <f>SUM(I8:I15)</f>
        <v>0</v>
      </c>
      <c r="D16" s="522" t="s">
        <v>950</v>
      </c>
      <c r="E16" s="522"/>
      <c r="F16" s="522"/>
      <c r="G16" s="522"/>
      <c r="H16" s="356"/>
      <c r="I16" s="356"/>
    </row>
    <row r="17" spans="1:9">
      <c r="A17" s="356"/>
      <c r="B17" s="356"/>
      <c r="C17" s="356"/>
      <c r="D17" s="356"/>
      <c r="E17" s="406"/>
      <c r="F17" s="406"/>
      <c r="G17" s="406"/>
      <c r="H17" s="356"/>
      <c r="I17" s="356"/>
    </row>
    <row r="18" spans="1:9" s="355" customFormat="1" ht="59.1" customHeight="1">
      <c r="A18" s="423" t="s">
        <v>1012</v>
      </c>
      <c r="B18" s="379" t="s">
        <v>835</v>
      </c>
      <c r="C18" s="374"/>
      <c r="D18" s="374" t="s">
        <v>972</v>
      </c>
      <c r="E18" s="489" t="s">
        <v>995</v>
      </c>
      <c r="F18" s="489"/>
      <c r="G18" s="489"/>
      <c r="H18" s="356"/>
      <c r="I18" s="356"/>
    </row>
    <row r="19" spans="1:9" s="427" customFormat="1" ht="33.9" customHeight="1">
      <c r="A19" s="371" t="s">
        <v>1002</v>
      </c>
      <c r="B19" s="424" t="s">
        <v>948</v>
      </c>
      <c r="C19" s="425"/>
      <c r="D19" s="519" t="s">
        <v>1000</v>
      </c>
      <c r="E19" s="520"/>
      <c r="F19" s="520"/>
      <c r="G19" s="521"/>
      <c r="H19" s="356"/>
      <c r="I19" s="426">
        <f>C19</f>
        <v>0</v>
      </c>
    </row>
    <row r="20" spans="1:9">
      <c r="A20" s="356"/>
      <c r="B20" s="356"/>
      <c r="C20" s="356"/>
      <c r="D20" s="356"/>
      <c r="E20" s="406"/>
      <c r="F20" s="406"/>
      <c r="G20" s="406"/>
      <c r="H20" s="356"/>
      <c r="I20" s="356"/>
    </row>
    <row r="21" spans="1:9">
      <c r="A21" s="393" t="s">
        <v>989</v>
      </c>
      <c r="B21" s="394" t="str">
        <f>IF(OR(AND(B4="да",SUM(C8:C15)&gt;0),AND(B4="нет")),"Готово","Заполните данные")</f>
        <v>Готово</v>
      </c>
      <c r="C21" s="356"/>
      <c r="D21" s="356"/>
      <c r="E21" s="356"/>
      <c r="F21" s="356"/>
      <c r="G21" s="356"/>
      <c r="H21" s="356"/>
      <c r="I21" s="356"/>
    </row>
    <row r="22" spans="1:9">
      <c r="A22" s="393" t="s">
        <v>990</v>
      </c>
      <c r="B22" s="394" t="str">
        <f>IF(OR(AND(B18="да",C19&gt;0),AND(B18="нет")),"Готово","Заполните данные")</f>
        <v>Готово</v>
      </c>
      <c r="C22" s="356"/>
      <c r="D22" s="356"/>
      <c r="E22" s="356"/>
      <c r="F22" s="356"/>
      <c r="G22" s="356"/>
      <c r="H22" s="356"/>
      <c r="I22" s="356"/>
    </row>
    <row r="23" spans="1:9" hidden="1"/>
    <row r="24" spans="1:9" hidden="1"/>
    <row r="25" spans="1:9" hidden="1"/>
    <row r="26" spans="1:9" hidden="1"/>
    <row r="27" spans="1:9" hidden="1"/>
    <row r="28" spans="1:9" hidden="1"/>
    <row r="29" spans="1:9" hidden="1"/>
    <row r="30" spans="1:9" hidden="1"/>
    <row r="31" spans="1:9" hidden="1"/>
    <row r="32" spans="1:9" hidden="1"/>
  </sheetData>
  <sheetProtection algorithmName="SHA-512" hashValue="aOgAkmZI7TDKNcgCjQp4OCyqVFVWofzIe70aWTSaepL8MyM3nljs8tInraf1lXfguXbTcSQbo6sq4ju2+q03kw==" saltValue="9UKrzoSupXVNe9sxPwuEtw==" spinCount="100000" sheet="1" objects="1" scenarios="1"/>
  <mergeCells count="11">
    <mergeCell ref="D10:G15"/>
    <mergeCell ref="E8:G9"/>
    <mergeCell ref="D8:D9"/>
    <mergeCell ref="D19:G19"/>
    <mergeCell ref="D16:G16"/>
    <mergeCell ref="E18:G18"/>
    <mergeCell ref="E3:G3"/>
    <mergeCell ref="E5:G5"/>
    <mergeCell ref="E4:G4"/>
    <mergeCell ref="A6:C6"/>
    <mergeCell ref="E7:G7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>
      <formula1>0</formula1>
      <formula2>1000000</formula2>
    </dataValidation>
    <dataValidation type="list" allowBlank="1" showInputMessage="1" showErrorMessage="1" sqref="B4 B18">
      <formula1>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8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XFC99"/>
  <sheetViews>
    <sheetView topLeftCell="A37" zoomScale="90" zoomScaleNormal="90" workbookViewId="0">
      <selection activeCell="C71" sqref="C71"/>
    </sheetView>
  </sheetViews>
  <sheetFormatPr defaultColWidth="0" defaultRowHeight="13.8" zeroHeight="1"/>
  <cols>
    <col min="1" max="1" width="52.44140625" style="382" customWidth="1"/>
    <col min="2" max="2" width="24.44140625" style="382" customWidth="1"/>
    <col min="3" max="3" width="15.88671875" style="382" customWidth="1"/>
    <col min="4" max="4" width="18.44140625" style="382" customWidth="1"/>
    <col min="5" max="5" width="15.33203125" style="382" customWidth="1"/>
    <col min="6" max="6" width="19.109375" style="382" customWidth="1"/>
    <col min="7" max="7" width="14.109375" style="382" customWidth="1"/>
    <col min="8" max="8" width="13.88671875" style="382" customWidth="1"/>
    <col min="9" max="9" width="3.88671875" style="382" customWidth="1"/>
    <col min="10" max="16383" width="6.88671875" style="382" hidden="1"/>
    <col min="16384" max="16384" width="6.33203125" style="382" hidden="1"/>
  </cols>
  <sheetData>
    <row r="1" spans="1:10" s="449" customFormat="1" ht="30.9" customHeight="1">
      <c r="A1" s="446" t="s">
        <v>905</v>
      </c>
      <c r="B1" s="448"/>
      <c r="C1" s="450" t="s">
        <v>874</v>
      </c>
      <c r="D1" s="448"/>
      <c r="E1" s="448"/>
      <c r="F1" s="448"/>
      <c r="G1" s="448"/>
      <c r="H1" s="448"/>
      <c r="I1" s="448"/>
    </row>
    <row r="2" spans="1:10" s="355" customFormat="1" ht="18.899999999999999" customHeight="1">
      <c r="A2" s="356"/>
      <c r="B2" s="356"/>
      <c r="C2" s="356"/>
      <c r="D2" s="413" t="s">
        <v>1020</v>
      </c>
      <c r="E2" s="413"/>
      <c r="F2" s="356"/>
      <c r="G2" s="356"/>
      <c r="H2" s="356"/>
      <c r="I2" s="356"/>
      <c r="J2" s="356"/>
    </row>
    <row r="3" spans="1:10" s="355" customFormat="1" ht="41.4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  <c r="J3" s="356"/>
    </row>
    <row r="4" spans="1:10" s="355" customFormat="1" ht="36" customHeight="1">
      <c r="A4" s="371" t="s">
        <v>889</v>
      </c>
      <c r="B4" s="379" t="s">
        <v>835</v>
      </c>
      <c r="C4" s="372"/>
      <c r="D4" s="374" t="s">
        <v>974</v>
      </c>
      <c r="E4" s="489" t="s">
        <v>995</v>
      </c>
      <c r="F4" s="489"/>
      <c r="G4" s="489"/>
      <c r="H4" s="356"/>
      <c r="I4" s="356"/>
    </row>
    <row r="5" spans="1:10" s="355" customFormat="1">
      <c r="A5" s="356"/>
      <c r="B5" s="356"/>
      <c r="C5" s="356"/>
      <c r="D5" s="356"/>
      <c r="E5" s="413"/>
      <c r="F5" s="356"/>
      <c r="G5" s="356"/>
      <c r="H5" s="356"/>
      <c r="I5" s="356"/>
      <c r="J5" s="356"/>
    </row>
    <row r="6" spans="1:10">
      <c r="A6" s="524" t="s">
        <v>847</v>
      </c>
      <c r="B6" s="525"/>
      <c r="C6" s="526"/>
      <c r="D6" s="356"/>
      <c r="E6" s="356"/>
      <c r="F6" s="356"/>
      <c r="G6" s="356"/>
      <c r="H6" s="356"/>
      <c r="I6" s="356"/>
      <c r="J6" s="356"/>
    </row>
    <row r="7" spans="1:10" ht="96.6">
      <c r="A7" s="367" t="s">
        <v>935</v>
      </c>
      <c r="B7" s="367" t="s">
        <v>808</v>
      </c>
      <c r="C7" s="367" t="s">
        <v>837</v>
      </c>
      <c r="D7" s="367" t="s">
        <v>839</v>
      </c>
      <c r="E7" s="481" t="s">
        <v>840</v>
      </c>
      <c r="F7" s="481"/>
      <c r="G7" s="481"/>
      <c r="H7" s="356"/>
      <c r="I7" s="356"/>
      <c r="J7" s="423" t="s">
        <v>813</v>
      </c>
    </row>
    <row r="8" spans="1:10" ht="28.5" customHeight="1">
      <c r="A8" s="463" t="s">
        <v>988</v>
      </c>
      <c r="B8" s="429" t="s">
        <v>804</v>
      </c>
      <c r="C8" s="430"/>
      <c r="D8" s="374" t="s">
        <v>975</v>
      </c>
      <c r="E8" s="489" t="s">
        <v>995</v>
      </c>
      <c r="F8" s="489"/>
      <c r="G8" s="489"/>
      <c r="H8" s="356"/>
      <c r="I8" s="431"/>
      <c r="J8" s="432">
        <f>C8*списки!C554</f>
        <v>0</v>
      </c>
    </row>
    <row r="9" spans="1:10">
      <c r="A9" s="464" t="s">
        <v>831</v>
      </c>
      <c r="B9" s="429" t="s">
        <v>832</v>
      </c>
      <c r="C9" s="430"/>
      <c r="D9" s="356"/>
      <c r="E9" s="356"/>
      <c r="F9" s="356"/>
      <c r="G9" s="356"/>
      <c r="H9" s="356"/>
      <c r="I9" s="356"/>
      <c r="J9" s="432">
        <f>C9*списки!C555</f>
        <v>0</v>
      </c>
    </row>
    <row r="10" spans="1:10">
      <c r="A10" s="464" t="s">
        <v>991</v>
      </c>
      <c r="B10" s="429" t="s">
        <v>804</v>
      </c>
      <c r="C10" s="430"/>
      <c r="D10" s="356"/>
      <c r="E10" s="356"/>
      <c r="F10" s="356"/>
      <c r="G10" s="356"/>
      <c r="H10" s="356"/>
      <c r="I10" s="356"/>
      <c r="J10" s="432">
        <f>C10*списки!C556</f>
        <v>0</v>
      </c>
    </row>
    <row r="11" spans="1:10" ht="15.75" customHeight="1">
      <c r="A11" s="464" t="s">
        <v>987</v>
      </c>
      <c r="B11" s="429" t="s">
        <v>804</v>
      </c>
      <c r="C11" s="430"/>
      <c r="D11" s="356"/>
      <c r="E11" s="356"/>
      <c r="F11" s="356"/>
      <c r="G11" s="356"/>
      <c r="H11" s="356"/>
      <c r="I11" s="356"/>
      <c r="J11" s="432">
        <f>C11*списки!C557</f>
        <v>0</v>
      </c>
    </row>
    <row r="12" spans="1:10">
      <c r="A12" s="464" t="s">
        <v>806</v>
      </c>
      <c r="B12" s="429" t="s">
        <v>804</v>
      </c>
      <c r="C12" s="430"/>
      <c r="D12" s="356"/>
      <c r="E12" s="356"/>
      <c r="F12" s="356"/>
      <c r="G12" s="356"/>
      <c r="H12" s="356"/>
      <c r="I12" s="356"/>
      <c r="J12" s="432">
        <f>C12*списки!C558</f>
        <v>0</v>
      </c>
    </row>
    <row r="13" spans="1:10">
      <c r="A13" s="464" t="s">
        <v>1</v>
      </c>
      <c r="B13" s="429" t="s">
        <v>833</v>
      </c>
      <c r="C13" s="430"/>
      <c r="D13" s="356"/>
      <c r="E13" s="356"/>
      <c r="F13" s="356"/>
      <c r="G13" s="356"/>
      <c r="H13" s="356"/>
      <c r="I13" s="356"/>
      <c r="J13" s="432">
        <f>C13*списки!C559</f>
        <v>0</v>
      </c>
    </row>
    <row r="14" spans="1:10">
      <c r="A14" s="464" t="s">
        <v>986</v>
      </c>
      <c r="B14" s="429" t="s">
        <v>804</v>
      </c>
      <c r="C14" s="430"/>
      <c r="D14" s="356"/>
      <c r="E14" s="356"/>
      <c r="F14" s="356"/>
      <c r="G14" s="356"/>
      <c r="H14" s="356"/>
      <c r="I14" s="356"/>
      <c r="J14" s="432">
        <f>C14*списки!C560</f>
        <v>0</v>
      </c>
    </row>
    <row r="15" spans="1:10" s="355" customFormat="1">
      <c r="A15" s="356"/>
      <c r="B15" s="356"/>
      <c r="C15" s="356"/>
      <c r="D15" s="356"/>
      <c r="E15" s="413"/>
      <c r="F15" s="356"/>
      <c r="G15" s="356"/>
      <c r="H15" s="356"/>
      <c r="I15" s="356"/>
      <c r="J15" s="356"/>
    </row>
    <row r="16" spans="1:10" s="462" customFormat="1">
      <c r="A16" s="527" t="s">
        <v>815</v>
      </c>
      <c r="B16" s="527"/>
      <c r="C16" s="527"/>
      <c r="D16" s="527"/>
      <c r="E16" s="527"/>
      <c r="F16" s="527"/>
      <c r="G16" s="413"/>
      <c r="H16" s="413"/>
      <c r="I16" s="413"/>
      <c r="J16" s="413"/>
    </row>
    <row r="17" spans="1:10" s="462" customFormat="1">
      <c r="A17" s="523" t="s">
        <v>906</v>
      </c>
      <c r="B17" s="523"/>
      <c r="C17" s="523"/>
      <c r="D17" s="523"/>
      <c r="E17" s="523"/>
      <c r="F17" s="523"/>
      <c r="G17" s="413"/>
      <c r="H17" s="413"/>
      <c r="I17" s="413"/>
      <c r="J17" s="413"/>
    </row>
    <row r="18" spans="1:10" s="462" customFormat="1" ht="23.25" customHeight="1">
      <c r="A18" s="528" t="s">
        <v>810</v>
      </c>
      <c r="B18" s="528"/>
      <c r="C18" s="528"/>
      <c r="D18" s="528" t="s">
        <v>812</v>
      </c>
      <c r="E18" s="528"/>
      <c r="F18" s="528"/>
      <c r="G18" s="413"/>
      <c r="H18" s="413"/>
      <c r="I18" s="413"/>
      <c r="J18" s="413"/>
    </row>
    <row r="19" spans="1:10" ht="55.2">
      <c r="A19" s="461" t="s">
        <v>811</v>
      </c>
      <c r="B19" s="461" t="s">
        <v>928</v>
      </c>
      <c r="C19" s="461" t="s">
        <v>929</v>
      </c>
      <c r="D19" s="461" t="s">
        <v>811</v>
      </c>
      <c r="E19" s="461" t="s">
        <v>928</v>
      </c>
      <c r="F19" s="461" t="s">
        <v>929</v>
      </c>
      <c r="G19" s="356"/>
      <c r="H19" s="356"/>
      <c r="I19" s="356"/>
      <c r="J19" s="356"/>
    </row>
    <row r="20" spans="1:10">
      <c r="A20" s="465">
        <v>1</v>
      </c>
      <c r="B20" s="434"/>
      <c r="C20" s="434"/>
      <c r="D20" s="465">
        <v>1</v>
      </c>
      <c r="E20" s="434"/>
      <c r="F20" s="434"/>
      <c r="G20" s="356"/>
      <c r="H20" s="356"/>
      <c r="I20" s="356"/>
      <c r="J20" s="356"/>
    </row>
    <row r="21" spans="1:10">
      <c r="A21" s="465">
        <v>2</v>
      </c>
      <c r="B21" s="434"/>
      <c r="C21" s="434"/>
      <c r="D21" s="465">
        <v>2</v>
      </c>
      <c r="E21" s="434"/>
      <c r="F21" s="434"/>
      <c r="G21" s="356"/>
      <c r="H21" s="356"/>
      <c r="I21" s="356"/>
      <c r="J21" s="356"/>
    </row>
    <row r="22" spans="1:10">
      <c r="A22" s="465">
        <v>3</v>
      </c>
      <c r="B22" s="434"/>
      <c r="C22" s="434"/>
      <c r="D22" s="465">
        <v>3</v>
      </c>
      <c r="E22" s="434"/>
      <c r="F22" s="434"/>
      <c r="G22" s="356"/>
      <c r="H22" s="356"/>
      <c r="I22" s="356"/>
      <c r="J22" s="356"/>
    </row>
    <row r="23" spans="1:10">
      <c r="A23" s="465">
        <v>4</v>
      </c>
      <c r="B23" s="434"/>
      <c r="C23" s="434"/>
      <c r="D23" s="465">
        <v>4</v>
      </c>
      <c r="E23" s="434"/>
      <c r="F23" s="434"/>
      <c r="G23" s="356"/>
      <c r="H23" s="356"/>
      <c r="I23" s="356"/>
      <c r="J23" s="356"/>
    </row>
    <row r="24" spans="1:10">
      <c r="A24" s="465">
        <v>5</v>
      </c>
      <c r="B24" s="434"/>
      <c r="C24" s="434"/>
      <c r="D24" s="465">
        <v>5</v>
      </c>
      <c r="E24" s="434"/>
      <c r="F24" s="434"/>
      <c r="G24" s="356"/>
      <c r="H24" s="356"/>
      <c r="I24" s="356"/>
      <c r="J24" s="356"/>
    </row>
    <row r="25" spans="1:10">
      <c r="A25" s="465">
        <v>6</v>
      </c>
      <c r="B25" s="434"/>
      <c r="C25" s="434"/>
      <c r="D25" s="465">
        <v>6</v>
      </c>
      <c r="E25" s="434"/>
      <c r="F25" s="434"/>
      <c r="G25" s="356"/>
      <c r="H25" s="356"/>
      <c r="I25" s="356"/>
      <c r="J25" s="356"/>
    </row>
    <row r="26" spans="1:10">
      <c r="A26" s="465">
        <v>7</v>
      </c>
      <c r="B26" s="434"/>
      <c r="C26" s="434"/>
      <c r="D26" s="465">
        <v>7</v>
      </c>
      <c r="E26" s="434"/>
      <c r="F26" s="434"/>
      <c r="G26" s="356"/>
      <c r="H26" s="356"/>
      <c r="I26" s="356"/>
      <c r="J26" s="356"/>
    </row>
    <row r="27" spans="1:10">
      <c r="A27" s="465">
        <v>8</v>
      </c>
      <c r="B27" s="434"/>
      <c r="C27" s="434"/>
      <c r="D27" s="465">
        <v>8</v>
      </c>
      <c r="E27" s="434"/>
      <c r="F27" s="434"/>
      <c r="G27" s="356"/>
      <c r="H27" s="356"/>
      <c r="I27" s="356"/>
      <c r="J27" s="356"/>
    </row>
    <row r="28" spans="1:10">
      <c r="A28" s="465">
        <v>9</v>
      </c>
      <c r="B28" s="434"/>
      <c r="C28" s="434"/>
      <c r="D28" s="465">
        <v>9</v>
      </c>
      <c r="E28" s="434"/>
      <c r="F28" s="434"/>
      <c r="G28" s="356"/>
      <c r="H28" s="356"/>
      <c r="I28" s="356"/>
      <c r="J28" s="356"/>
    </row>
    <row r="29" spans="1:10">
      <c r="A29" s="465">
        <v>10</v>
      </c>
      <c r="B29" s="434"/>
      <c r="C29" s="434"/>
      <c r="D29" s="465">
        <v>10</v>
      </c>
      <c r="E29" s="434"/>
      <c r="F29" s="434"/>
      <c r="G29" s="356"/>
      <c r="H29" s="356"/>
      <c r="I29" s="356"/>
      <c r="J29" s="356"/>
    </row>
    <row r="30" spans="1:10">
      <c r="A30" s="465">
        <v>11</v>
      </c>
      <c r="B30" s="434"/>
      <c r="C30" s="434"/>
      <c r="D30" s="465">
        <v>11</v>
      </c>
      <c r="E30" s="434"/>
      <c r="F30" s="434"/>
      <c r="G30" s="356"/>
      <c r="H30" s="356"/>
      <c r="I30" s="356"/>
      <c r="J30" s="356"/>
    </row>
    <row r="31" spans="1:10">
      <c r="A31" s="465">
        <v>12</v>
      </c>
      <c r="B31" s="434"/>
      <c r="C31" s="434"/>
      <c r="D31" s="465">
        <v>12</v>
      </c>
      <c r="E31" s="434"/>
      <c r="F31" s="434"/>
      <c r="G31" s="356"/>
      <c r="H31" s="356"/>
      <c r="I31" s="356"/>
      <c r="J31" s="356"/>
    </row>
    <row r="32" spans="1:10">
      <c r="A32" s="465">
        <v>13</v>
      </c>
      <c r="B32" s="434"/>
      <c r="C32" s="434"/>
      <c r="D32" s="465">
        <v>13</v>
      </c>
      <c r="E32" s="434"/>
      <c r="F32" s="434"/>
      <c r="G32" s="356"/>
      <c r="H32" s="356"/>
      <c r="I32" s="356"/>
      <c r="J32" s="356"/>
    </row>
    <row r="33" spans="1:10" ht="15.75" customHeight="1">
      <c r="A33" s="465">
        <v>14</v>
      </c>
      <c r="B33" s="434"/>
      <c r="C33" s="434"/>
      <c r="D33" s="465">
        <v>14</v>
      </c>
      <c r="E33" s="434"/>
      <c r="F33" s="434"/>
      <c r="G33" s="356"/>
      <c r="H33" s="356"/>
      <c r="I33" s="356"/>
      <c r="J33" s="356"/>
    </row>
    <row r="34" spans="1:10" ht="15.75" customHeight="1">
      <c r="A34" s="465">
        <v>15</v>
      </c>
      <c r="B34" s="434"/>
      <c r="C34" s="434"/>
      <c r="D34" s="465">
        <v>15</v>
      </c>
      <c r="E34" s="434"/>
      <c r="F34" s="434"/>
      <c r="G34" s="356"/>
      <c r="H34" s="356"/>
      <c r="I34" s="356"/>
      <c r="J34" s="356"/>
    </row>
    <row r="35" spans="1:10" ht="15.75" customHeight="1">
      <c r="A35" s="465">
        <v>16</v>
      </c>
      <c r="B35" s="434"/>
      <c r="C35" s="434"/>
      <c r="D35" s="465">
        <v>16</v>
      </c>
      <c r="E35" s="434"/>
      <c r="F35" s="434"/>
      <c r="G35" s="356"/>
      <c r="H35" s="356"/>
      <c r="I35" s="356"/>
      <c r="J35" s="356"/>
    </row>
    <row r="36" spans="1:10" ht="15.75" customHeight="1">
      <c r="A36" s="465">
        <v>17</v>
      </c>
      <c r="B36" s="434"/>
      <c r="C36" s="434"/>
      <c r="D36" s="465">
        <v>17</v>
      </c>
      <c r="E36" s="434"/>
      <c r="F36" s="434"/>
      <c r="G36" s="356"/>
      <c r="H36" s="356"/>
      <c r="I36" s="356"/>
      <c r="J36" s="356"/>
    </row>
    <row r="37" spans="1:10" ht="15.75" customHeight="1">
      <c r="A37" s="465">
        <v>18</v>
      </c>
      <c r="B37" s="434"/>
      <c r="C37" s="434"/>
      <c r="D37" s="465">
        <v>18</v>
      </c>
      <c r="E37" s="434"/>
      <c r="F37" s="434"/>
      <c r="G37" s="356"/>
      <c r="H37" s="356"/>
      <c r="I37" s="356"/>
      <c r="J37" s="356"/>
    </row>
    <row r="38" spans="1:10" ht="15.75" customHeight="1">
      <c r="A38" s="465">
        <v>19</v>
      </c>
      <c r="B38" s="434"/>
      <c r="C38" s="434"/>
      <c r="D38" s="465">
        <v>19</v>
      </c>
      <c r="E38" s="434"/>
      <c r="F38" s="434"/>
      <c r="G38" s="356"/>
      <c r="H38" s="356"/>
      <c r="I38" s="356"/>
      <c r="J38" s="356"/>
    </row>
    <row r="39" spans="1:10" ht="15.75" customHeight="1">
      <c r="A39" s="465">
        <v>20</v>
      </c>
      <c r="B39" s="434"/>
      <c r="C39" s="434"/>
      <c r="D39" s="465">
        <v>20</v>
      </c>
      <c r="E39" s="434"/>
      <c r="F39" s="434"/>
      <c r="G39" s="356"/>
      <c r="H39" s="356"/>
      <c r="I39" s="356"/>
      <c r="J39" s="356"/>
    </row>
    <row r="40" spans="1:10" ht="15.75" customHeight="1">
      <c r="A40" s="465">
        <v>21</v>
      </c>
      <c r="B40" s="434"/>
      <c r="C40" s="434"/>
      <c r="D40" s="465">
        <v>21</v>
      </c>
      <c r="E40" s="434"/>
      <c r="F40" s="434"/>
      <c r="G40" s="356"/>
      <c r="H40" s="356"/>
      <c r="I40" s="356"/>
      <c r="J40" s="356"/>
    </row>
    <row r="41" spans="1:10" ht="15.75" customHeight="1">
      <c r="A41" s="465">
        <v>22</v>
      </c>
      <c r="B41" s="434"/>
      <c r="C41" s="434"/>
      <c r="D41" s="465">
        <v>22</v>
      </c>
      <c r="E41" s="434"/>
      <c r="F41" s="434"/>
      <c r="G41" s="356"/>
      <c r="H41" s="356"/>
      <c r="I41" s="356"/>
      <c r="J41" s="356"/>
    </row>
    <row r="42" spans="1:10" ht="15.75" customHeight="1">
      <c r="A42" s="465">
        <v>23</v>
      </c>
      <c r="B42" s="434"/>
      <c r="C42" s="434"/>
      <c r="D42" s="465">
        <v>23</v>
      </c>
      <c r="E42" s="434"/>
      <c r="F42" s="434"/>
      <c r="G42" s="356"/>
      <c r="H42" s="356"/>
      <c r="I42" s="356"/>
      <c r="J42" s="356"/>
    </row>
    <row r="43" spans="1:10" ht="15.75" customHeight="1">
      <c r="A43" s="465">
        <v>24</v>
      </c>
      <c r="B43" s="434"/>
      <c r="C43" s="434"/>
      <c r="D43" s="465">
        <v>24</v>
      </c>
      <c r="E43" s="434"/>
      <c r="F43" s="434"/>
      <c r="G43" s="356"/>
      <c r="H43" s="356"/>
      <c r="I43" s="356"/>
      <c r="J43" s="356"/>
    </row>
    <row r="44" spans="1:10" ht="15.75" customHeight="1">
      <c r="A44" s="465">
        <v>25</v>
      </c>
      <c r="B44" s="434"/>
      <c r="C44" s="434"/>
      <c r="D44" s="465">
        <v>25</v>
      </c>
      <c r="E44" s="434"/>
      <c r="F44" s="434"/>
      <c r="G44" s="356"/>
      <c r="H44" s="356"/>
      <c r="I44" s="356"/>
      <c r="J44" s="356"/>
    </row>
    <row r="45" spans="1:10" ht="15.75" customHeight="1">
      <c r="A45" s="465">
        <v>26</v>
      </c>
      <c r="B45" s="434"/>
      <c r="C45" s="434"/>
      <c r="D45" s="465">
        <v>26</v>
      </c>
      <c r="E45" s="434"/>
      <c r="F45" s="434"/>
      <c r="G45" s="356"/>
      <c r="H45" s="356"/>
      <c r="I45" s="356"/>
      <c r="J45" s="356"/>
    </row>
    <row r="46" spans="1:10" ht="15.75" customHeight="1">
      <c r="A46" s="465">
        <v>27</v>
      </c>
      <c r="B46" s="434"/>
      <c r="C46" s="434"/>
      <c r="D46" s="465">
        <v>27</v>
      </c>
      <c r="E46" s="434"/>
      <c r="F46" s="434"/>
      <c r="G46" s="356"/>
      <c r="H46" s="356"/>
      <c r="I46" s="356"/>
      <c r="J46" s="356"/>
    </row>
    <row r="47" spans="1:10" ht="15.75" customHeight="1">
      <c r="A47" s="465">
        <v>28</v>
      </c>
      <c r="B47" s="434"/>
      <c r="C47" s="434"/>
      <c r="D47" s="465">
        <v>28</v>
      </c>
      <c r="E47" s="434"/>
      <c r="F47" s="434"/>
      <c r="G47" s="356"/>
      <c r="H47" s="356"/>
      <c r="I47" s="356"/>
      <c r="J47" s="356"/>
    </row>
    <row r="48" spans="1:10" ht="15.75" customHeight="1">
      <c r="A48" s="465">
        <v>29</v>
      </c>
      <c r="B48" s="434"/>
      <c r="C48" s="434"/>
      <c r="D48" s="465">
        <v>29</v>
      </c>
      <c r="E48" s="434"/>
      <c r="F48" s="434"/>
      <c r="G48" s="356"/>
      <c r="H48" s="356"/>
      <c r="I48" s="356"/>
      <c r="J48" s="356"/>
    </row>
    <row r="49" spans="1:10" ht="15.75" customHeight="1">
      <c r="A49" s="465">
        <v>30</v>
      </c>
      <c r="B49" s="434"/>
      <c r="C49" s="434"/>
      <c r="D49" s="465">
        <v>30</v>
      </c>
      <c r="E49" s="434"/>
      <c r="F49" s="434"/>
      <c r="G49" s="356"/>
      <c r="H49" s="356"/>
      <c r="I49" s="356"/>
      <c r="J49" s="356"/>
    </row>
    <row r="50" spans="1:10" ht="15.75" customHeight="1">
      <c r="A50" s="465">
        <v>31</v>
      </c>
      <c r="B50" s="434"/>
      <c r="C50" s="434"/>
      <c r="D50" s="465">
        <v>31</v>
      </c>
      <c r="E50" s="434"/>
      <c r="F50" s="434"/>
      <c r="G50" s="356"/>
      <c r="H50" s="356"/>
      <c r="I50" s="356"/>
      <c r="J50" s="356"/>
    </row>
    <row r="51" spans="1:10" ht="15.75" customHeight="1">
      <c r="A51" s="465">
        <v>32</v>
      </c>
      <c r="B51" s="434"/>
      <c r="C51" s="434"/>
      <c r="D51" s="465">
        <v>32</v>
      </c>
      <c r="E51" s="434"/>
      <c r="F51" s="434"/>
      <c r="G51" s="356"/>
      <c r="H51" s="356"/>
      <c r="I51" s="356"/>
      <c r="J51" s="356"/>
    </row>
    <row r="52" spans="1:10" ht="15.75" customHeight="1">
      <c r="A52" s="465">
        <v>33</v>
      </c>
      <c r="B52" s="434"/>
      <c r="C52" s="434"/>
      <c r="D52" s="465">
        <v>33</v>
      </c>
      <c r="E52" s="434"/>
      <c r="F52" s="434"/>
      <c r="G52" s="356"/>
      <c r="H52" s="356"/>
      <c r="I52" s="356"/>
      <c r="J52" s="356"/>
    </row>
    <row r="53" spans="1:10" ht="15.75" customHeight="1">
      <c r="A53" s="465">
        <v>34</v>
      </c>
      <c r="B53" s="434"/>
      <c r="C53" s="434"/>
      <c r="D53" s="465">
        <v>34</v>
      </c>
      <c r="E53" s="434"/>
      <c r="F53" s="434"/>
      <c r="G53" s="356"/>
      <c r="H53" s="356"/>
      <c r="I53" s="356"/>
      <c r="J53" s="356"/>
    </row>
    <row r="54" spans="1:10" ht="15.75" customHeight="1">
      <c r="A54" s="465">
        <v>35</v>
      </c>
      <c r="B54" s="434"/>
      <c r="C54" s="434"/>
      <c r="D54" s="465">
        <v>35</v>
      </c>
      <c r="E54" s="434"/>
      <c r="F54" s="434"/>
      <c r="G54" s="356"/>
      <c r="H54" s="356"/>
      <c r="I54" s="356"/>
      <c r="J54" s="356"/>
    </row>
    <row r="55" spans="1:10" ht="15.75" customHeight="1">
      <c r="A55" s="465">
        <v>36</v>
      </c>
      <c r="B55" s="434"/>
      <c r="C55" s="434"/>
      <c r="D55" s="465">
        <v>36</v>
      </c>
      <c r="E55" s="434"/>
      <c r="F55" s="434"/>
      <c r="G55" s="356"/>
      <c r="H55" s="356"/>
      <c r="I55" s="356"/>
      <c r="J55" s="356"/>
    </row>
    <row r="56" spans="1:10" ht="15.75" customHeight="1">
      <c r="A56" s="465">
        <v>37</v>
      </c>
      <c r="B56" s="434"/>
      <c r="C56" s="434"/>
      <c r="D56" s="465">
        <v>37</v>
      </c>
      <c r="E56" s="434"/>
      <c r="F56" s="434"/>
      <c r="G56" s="356"/>
      <c r="H56" s="356"/>
      <c r="I56" s="356"/>
      <c r="J56" s="356"/>
    </row>
    <row r="57" spans="1:10" ht="15.75" customHeight="1">
      <c r="A57" s="465">
        <v>38</v>
      </c>
      <c r="B57" s="434"/>
      <c r="C57" s="434"/>
      <c r="D57" s="465">
        <v>38</v>
      </c>
      <c r="E57" s="434"/>
      <c r="F57" s="434"/>
      <c r="G57" s="356"/>
      <c r="H57" s="356"/>
      <c r="I57" s="356"/>
      <c r="J57" s="356"/>
    </row>
    <row r="58" spans="1:10" ht="15.75" customHeight="1">
      <c r="A58" s="465">
        <v>39</v>
      </c>
      <c r="B58" s="434"/>
      <c r="C58" s="434"/>
      <c r="D58" s="465">
        <v>39</v>
      </c>
      <c r="E58" s="434"/>
      <c r="F58" s="434"/>
      <c r="G58" s="356"/>
      <c r="H58" s="356"/>
      <c r="I58" s="356"/>
      <c r="J58" s="356"/>
    </row>
    <row r="59" spans="1:10" ht="15.75" customHeight="1">
      <c r="A59" s="465">
        <v>40</v>
      </c>
      <c r="B59" s="434"/>
      <c r="C59" s="434"/>
      <c r="D59" s="465">
        <v>40</v>
      </c>
      <c r="E59" s="434"/>
      <c r="F59" s="434"/>
      <c r="G59" s="356"/>
      <c r="H59" s="356"/>
      <c r="I59" s="356"/>
      <c r="J59" s="356"/>
    </row>
    <row r="60" spans="1:10" ht="15.75" customHeight="1">
      <c r="A60" s="465">
        <v>41</v>
      </c>
      <c r="B60" s="434"/>
      <c r="C60" s="434"/>
      <c r="D60" s="465">
        <v>41</v>
      </c>
      <c r="E60" s="434"/>
      <c r="F60" s="434"/>
      <c r="G60" s="356"/>
      <c r="H60" s="356"/>
      <c r="I60" s="356"/>
      <c r="J60" s="356"/>
    </row>
    <row r="61" spans="1:10" ht="15.75" customHeight="1">
      <c r="A61" s="465">
        <v>42</v>
      </c>
      <c r="B61" s="434"/>
      <c r="C61" s="434"/>
      <c r="D61" s="465">
        <v>42</v>
      </c>
      <c r="E61" s="434"/>
      <c r="F61" s="434"/>
      <c r="G61" s="356"/>
      <c r="H61" s="356"/>
      <c r="I61" s="356"/>
      <c r="J61" s="356"/>
    </row>
    <row r="62" spans="1:10" ht="15.75" customHeight="1">
      <c r="A62" s="465">
        <v>43</v>
      </c>
      <c r="B62" s="434"/>
      <c r="C62" s="434"/>
      <c r="D62" s="465">
        <v>43</v>
      </c>
      <c r="E62" s="434"/>
      <c r="F62" s="434"/>
      <c r="G62" s="356"/>
      <c r="H62" s="356"/>
      <c r="I62" s="356"/>
      <c r="J62" s="356"/>
    </row>
    <row r="63" spans="1:10" ht="15.75" customHeight="1">
      <c r="A63" s="465">
        <v>44</v>
      </c>
      <c r="B63" s="434"/>
      <c r="C63" s="434"/>
      <c r="D63" s="465">
        <v>44</v>
      </c>
      <c r="E63" s="434"/>
      <c r="F63" s="434"/>
      <c r="G63" s="356"/>
      <c r="H63" s="356"/>
      <c r="I63" s="356"/>
      <c r="J63" s="356"/>
    </row>
    <row r="64" spans="1:10" ht="15.75" customHeight="1">
      <c r="A64" s="465">
        <v>45</v>
      </c>
      <c r="B64" s="434"/>
      <c r="C64" s="434"/>
      <c r="D64" s="465">
        <v>45</v>
      </c>
      <c r="E64" s="434"/>
      <c r="F64" s="434"/>
      <c r="G64" s="356"/>
      <c r="H64" s="356"/>
      <c r="I64" s="356"/>
      <c r="J64" s="356"/>
    </row>
    <row r="65" spans="1:10" ht="15.75" customHeight="1">
      <c r="A65" s="465">
        <v>46</v>
      </c>
      <c r="B65" s="434"/>
      <c r="C65" s="434"/>
      <c r="D65" s="465">
        <v>46</v>
      </c>
      <c r="E65" s="434"/>
      <c r="F65" s="434"/>
      <c r="G65" s="356"/>
      <c r="H65" s="356"/>
      <c r="I65" s="356"/>
      <c r="J65" s="356"/>
    </row>
    <row r="66" spans="1:10" ht="15.75" customHeight="1">
      <c r="A66" s="465">
        <v>47</v>
      </c>
      <c r="B66" s="434"/>
      <c r="C66" s="434"/>
      <c r="D66" s="465">
        <v>47</v>
      </c>
      <c r="E66" s="434"/>
      <c r="F66" s="434"/>
      <c r="G66" s="356"/>
      <c r="H66" s="356"/>
      <c r="I66" s="356"/>
      <c r="J66" s="356"/>
    </row>
    <row r="67" spans="1:10" ht="15.75" customHeight="1">
      <c r="A67" s="465">
        <v>48</v>
      </c>
      <c r="B67" s="434"/>
      <c r="C67" s="434"/>
      <c r="D67" s="465">
        <v>48</v>
      </c>
      <c r="E67" s="434"/>
      <c r="F67" s="434"/>
      <c r="G67" s="356"/>
      <c r="H67" s="356"/>
      <c r="I67" s="356"/>
      <c r="J67" s="356"/>
    </row>
    <row r="68" spans="1:10">
      <c r="A68" s="465">
        <v>49</v>
      </c>
      <c r="B68" s="434"/>
      <c r="C68" s="434"/>
      <c r="D68" s="465">
        <v>49</v>
      </c>
      <c r="E68" s="434"/>
      <c r="F68" s="434"/>
      <c r="G68" s="356"/>
      <c r="H68" s="356"/>
      <c r="I68" s="356"/>
      <c r="J68" s="356"/>
    </row>
    <row r="69" spans="1:10" s="355" customFormat="1">
      <c r="A69" s="465">
        <v>50</v>
      </c>
      <c r="B69" s="434"/>
      <c r="C69" s="434"/>
      <c r="D69" s="465">
        <v>50</v>
      </c>
      <c r="E69" s="434"/>
      <c r="F69" s="434"/>
      <c r="G69" s="356"/>
      <c r="H69" s="356"/>
      <c r="I69" s="356"/>
      <c r="J69" s="356"/>
    </row>
    <row r="70" spans="1:10" s="355" customFormat="1">
      <c r="A70" s="356"/>
      <c r="B70" s="356"/>
      <c r="C70" s="356"/>
      <c r="D70" s="356"/>
      <c r="E70" s="413"/>
      <c r="F70" s="356"/>
      <c r="G70" s="356"/>
      <c r="H70" s="356"/>
      <c r="I70" s="356"/>
      <c r="J70" s="356"/>
    </row>
    <row r="71" spans="1:10" s="355" customFormat="1" ht="27.6">
      <c r="A71" s="356"/>
      <c r="B71" s="393" t="s">
        <v>886</v>
      </c>
      <c r="C71" s="394" t="str">
        <f>IF(OR(AND(B4="да",SUM(C8:C14)&gt;0,SUM(B20:B69,E20:E69)&gt;0,SUM(C20:C69,F20:F69)&gt;0),AND(B4="нет",SUM(C8:C14)=0,SUM(B20:B69,E20:E69)=0,SUM(C20:C69,F20:F69)=0)),"Готово","Заполните данные")</f>
        <v>Готово</v>
      </c>
      <c r="D71" s="356"/>
      <c r="E71" s="413"/>
      <c r="F71" s="356"/>
      <c r="G71" s="356"/>
      <c r="H71" s="356"/>
      <c r="I71" s="356"/>
      <c r="J71" s="356"/>
    </row>
    <row r="72" spans="1:10">
      <c r="A72" s="356"/>
      <c r="B72" s="356"/>
      <c r="C72" s="356"/>
      <c r="D72" s="356"/>
      <c r="E72" s="413"/>
      <c r="F72" s="356"/>
    </row>
    <row r="73" spans="1:10" hidden="1"/>
    <row r="74" spans="1:10" hidden="1"/>
    <row r="75" spans="1:10" hidden="1"/>
    <row r="76" spans="1:10" hidden="1"/>
    <row r="77" spans="1:10" hidden="1"/>
    <row r="78" spans="1:10" hidden="1">
      <c r="G78" s="356"/>
      <c r="H78" s="356"/>
      <c r="I78" s="356"/>
      <c r="J78" s="356"/>
    </row>
    <row r="79" spans="1:10" hidden="1">
      <c r="A79" s="356"/>
      <c r="B79" s="356"/>
      <c r="C79" s="356"/>
      <c r="D79" s="356"/>
      <c r="E79" s="356"/>
      <c r="F79" s="356"/>
    </row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</sheetData>
  <sheetProtection algorithmName="SHA-512" hashValue="1xFy422BXpsGyZPVXmfbO2VGDTQw3uEDBS/Q1Gut8g2s41ULdMSgpv5gQWhy9nlb+MfxVI2wH49baqOxylcYpQ==" saltValue="0VULchA18LX9KMP0S+zflQ==" spinCount="100000" sheet="1" objects="1" scenarios="1"/>
  <mergeCells count="9">
    <mergeCell ref="E3:G3"/>
    <mergeCell ref="A17:F17"/>
    <mergeCell ref="A6:C6"/>
    <mergeCell ref="A16:F16"/>
    <mergeCell ref="A18:C18"/>
    <mergeCell ref="D18:F18"/>
    <mergeCell ref="E7:G7"/>
    <mergeCell ref="E8:G8"/>
    <mergeCell ref="E4:G4"/>
  </mergeCells>
  <conditionalFormatting sqref="B4">
    <cfRule type="cellIs" dxfId="13" priority="7" operator="equal">
      <formula>"Пожалуйста, выберите…"</formula>
    </cfRule>
  </conditionalFormatting>
  <conditionalFormatting sqref="C8:C14">
    <cfRule type="expression" dxfId="12" priority="1">
      <formula>$B$4="Пожалуйста, выберите…"</formula>
    </cfRule>
    <cfRule type="expression" dxfId="11" priority="6">
      <formula>$B$4="нет"</formula>
    </cfRule>
  </conditionalFormatting>
  <conditionalFormatting sqref="C71">
    <cfRule type="containsText" dxfId="10" priority="4" operator="containsText" text="Готово">
      <formula>NOT(ISERROR(SEARCH("Готово",C71)))</formula>
    </cfRule>
    <cfRule type="containsText" dxfId="9" priority="5" operator="containsText" text="Заполните данные">
      <formula>NOT(ISERROR(SEARCH("Заполните данные",C71)))</formula>
    </cfRule>
  </conditionalFormatting>
  <conditionalFormatting sqref="A20:F69">
    <cfRule type="expression" dxfId="8" priority="2">
      <formula>$B$4="Пожалуйста, выберите…"</formula>
    </cfRule>
    <cfRule type="expression" dxfId="7" priority="3">
      <formula>$B$4="нет"</formula>
    </cfRule>
  </conditionalFormatting>
  <dataValidations count="5">
    <dataValidation type="list" allowBlank="1" showInputMessage="1" showErrorMessage="1" sqref="B4">
      <formula1>danet</formula1>
    </dataValidation>
    <dataValidation type="decimal" allowBlank="1" showInputMessage="1" showErrorMessage="1" sqref="C8:C14">
      <formula1>0</formula1>
      <formula2>100000</formula2>
    </dataValidation>
    <dataValidation type="decimal" allowBlank="1" showInputMessage="1" showErrorMessage="1" sqref="B20:B69">
      <formula1>0</formula1>
      <formula2>1000000</formula2>
    </dataValidation>
    <dataValidation type="decimal" allowBlank="1" showInputMessage="1" showErrorMessage="1" sqref="C20:C69 F20:F69">
      <formula1>0</formula1>
      <formula2>50</formula2>
    </dataValidation>
    <dataValidation type="decimal" allowBlank="1" showInputMessage="1" showErrorMessage="1" sqref="E20:E69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Tamara</cp:lastModifiedBy>
  <cp:lastPrinted>2020-09-10T13:20:33Z</cp:lastPrinted>
  <dcterms:created xsi:type="dcterms:W3CDTF">2020-01-20T14:17:00Z</dcterms:created>
  <dcterms:modified xsi:type="dcterms:W3CDTF">2020-09-21T11:53:47Z</dcterms:modified>
</cp:coreProperties>
</file>